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陸協\Ｒ５\Ｒ５中間・決算\"/>
    </mc:Choice>
  </mc:AlternateContent>
  <xr:revisionPtr revIDLastSave="0" documentId="13_ncr:1_{422ECD3E-8EDE-4D22-A551-4FCD4D869DFD}" xr6:coauthVersionLast="47" xr6:coauthVersionMax="47" xr10:uidLastSave="{00000000-0000-0000-0000-000000000000}"/>
  <bookViews>
    <workbookView xWindow="-110" yWindow="-110" windowWidth="19420" windowHeight="10420" tabRatio="662" firstSheet="4" activeTab="4" xr2:uid="{00000000-000D-0000-FFFF-FFFF00000000}"/>
  </bookViews>
  <sheets>
    <sheet name="決算" sheetId="4" state="hidden" r:id="rId1"/>
    <sheet name="財産目録・貸借対照法" sheetId="13" state="hidden" r:id="rId2"/>
    <sheet name="前年度決算" sheetId="38" state="hidden" r:id="rId3"/>
    <sheet name="収支計算書" sheetId="24" state="hidden" r:id="rId4"/>
    <sheet name="決算 " sheetId="5" r:id="rId5"/>
    <sheet name="Sheet1" sheetId="42" state="hidden" r:id="rId6"/>
    <sheet name="Ｒ4強化費 " sheetId="41" state="hidden" r:id="rId7"/>
    <sheet name="R4受託金" sheetId="35" state="hidden" r:id="rId8"/>
    <sheet name="負担・分担金" sheetId="32" state="hidden" r:id="rId9"/>
    <sheet name="広告料" sheetId="31" state="hidden" r:id="rId10"/>
    <sheet name="収支決算書（３ 月３１日）" sheetId="12" state="hidden" r:id="rId11"/>
  </sheets>
  <externalReferences>
    <externalReference r:id="rId12"/>
  </externalReferences>
  <definedNames>
    <definedName name="_xlnm.Print_Area" localSheetId="4">'決算 '!$A$1:$O$93</definedName>
    <definedName name="_xlnm.Print_Area" localSheetId="9">広告料!$A$1:$R$77</definedName>
    <definedName name="_xlnm.Print_Area" localSheetId="1">財産目録・貸借対照法!$A$1:$F$35</definedName>
    <definedName name="_xlnm.Print_Area" localSheetId="8">負担・分担金!$A$1:$E$24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5" l="1"/>
  <c r="V4" i="32"/>
  <c r="U4" i="32"/>
  <c r="X3" i="32"/>
  <c r="W2" i="32"/>
  <c r="W4" i="32" s="1"/>
  <c r="V2" i="32"/>
  <c r="U2" i="32"/>
  <c r="T2" i="32"/>
  <c r="T4" i="32" s="1"/>
  <c r="S2" i="32"/>
  <c r="S4" i="32" s="1"/>
  <c r="W4" i="35"/>
  <c r="U4" i="35"/>
  <c r="AB3" i="35"/>
  <c r="AA3" i="35"/>
  <c r="Y3" i="35"/>
  <c r="X3" i="35"/>
  <c r="AA2" i="35"/>
  <c r="Z2" i="35"/>
  <c r="Y2" i="35"/>
  <c r="X2" i="35"/>
  <c r="X4" i="35" s="1"/>
  <c r="W2" i="35"/>
  <c r="V2" i="35"/>
  <c r="V4" i="35" s="1"/>
  <c r="U2" i="35"/>
  <c r="T2" i="35"/>
  <c r="T4" i="35" s="1"/>
  <c r="U4" i="41"/>
  <c r="V3" i="41"/>
  <c r="T3" i="41"/>
  <c r="S3" i="41"/>
  <c r="W3" i="41" s="1"/>
  <c r="V2" i="41"/>
  <c r="V4" i="41" s="1"/>
  <c r="M72" i="5" s="1"/>
  <c r="U2" i="41"/>
  <c r="T2" i="41"/>
  <c r="T4" i="41" s="1"/>
  <c r="M71" i="5" s="1"/>
  <c r="S2" i="41"/>
  <c r="W2" i="41" s="1"/>
  <c r="Q25" i="42"/>
  <c r="P25" i="42"/>
  <c r="H98" i="5"/>
  <c r="J98" i="5" s="1"/>
  <c r="W95" i="5"/>
  <c r="W94" i="5"/>
  <c r="W93" i="5"/>
  <c r="W92" i="5"/>
  <c r="J92" i="5"/>
  <c r="W91" i="5"/>
  <c r="J91" i="5"/>
  <c r="H91" i="5"/>
  <c r="F91" i="5"/>
  <c r="W90" i="5"/>
  <c r="J90" i="5"/>
  <c r="H90" i="5"/>
  <c r="F90" i="5"/>
  <c r="W89" i="5"/>
  <c r="J89" i="5"/>
  <c r="H89" i="5"/>
  <c r="F89" i="5"/>
  <c r="W88" i="5"/>
  <c r="J88" i="5"/>
  <c r="H88" i="5"/>
  <c r="F88" i="5"/>
  <c r="W87" i="5"/>
  <c r="J87" i="5"/>
  <c r="H87" i="5"/>
  <c r="F87" i="5"/>
  <c r="W86" i="5"/>
  <c r="J86" i="5"/>
  <c r="H86" i="5"/>
  <c r="F86" i="5"/>
  <c r="W85" i="5"/>
  <c r="J85" i="5"/>
  <c r="H85" i="5"/>
  <c r="F85" i="5"/>
  <c r="W84" i="5"/>
  <c r="J84" i="5"/>
  <c r="H84" i="5"/>
  <c r="F84" i="5"/>
  <c r="W83" i="5"/>
  <c r="J83" i="5"/>
  <c r="H83" i="5"/>
  <c r="F83" i="5"/>
  <c r="W82" i="5"/>
  <c r="J82" i="5"/>
  <c r="H82" i="5"/>
  <c r="F82" i="5"/>
  <c r="W81" i="5"/>
  <c r="J81" i="5"/>
  <c r="H81" i="5"/>
  <c r="F81" i="5"/>
  <c r="W80" i="5"/>
  <c r="W79" i="5" s="1"/>
  <c r="J80" i="5"/>
  <c r="H80" i="5"/>
  <c r="F80" i="5"/>
  <c r="V79" i="5"/>
  <c r="U79" i="5"/>
  <c r="H79" i="5"/>
  <c r="J79" i="5" s="1"/>
  <c r="F79" i="5"/>
  <c r="AA78" i="5"/>
  <c r="Y78" i="5"/>
  <c r="H78" i="5"/>
  <c r="J78" i="5" s="1"/>
  <c r="F78" i="5"/>
  <c r="AA77" i="5"/>
  <c r="H77" i="5"/>
  <c r="J77" i="5" s="1"/>
  <c r="F77" i="5"/>
  <c r="AA76" i="5"/>
  <c r="H76" i="5"/>
  <c r="H75" i="5" s="1"/>
  <c r="F76" i="5"/>
  <c r="F75" i="5" s="1"/>
  <c r="AA75" i="5"/>
  <c r="W75" i="5"/>
  <c r="AA74" i="5"/>
  <c r="W74" i="5"/>
  <c r="W73" i="5"/>
  <c r="W72" i="5"/>
  <c r="W71" i="5"/>
  <c r="Y70" i="5"/>
  <c r="W70" i="5"/>
  <c r="O70" i="5"/>
  <c r="H70" i="5"/>
  <c r="J70" i="5" s="1"/>
  <c r="F70" i="5"/>
  <c r="Y69" i="5"/>
  <c r="AA72" i="5" s="1"/>
  <c r="W69" i="5"/>
  <c r="J69" i="5"/>
  <c r="H69" i="5"/>
  <c r="F69" i="5"/>
  <c r="W68" i="5"/>
  <c r="P68" i="5"/>
  <c r="H68" i="5"/>
  <c r="F68" i="5"/>
  <c r="J68" i="5" s="1"/>
  <c r="AA67" i="5"/>
  <c r="W67" i="5"/>
  <c r="O67" i="5"/>
  <c r="H67" i="5"/>
  <c r="F67" i="5"/>
  <c r="J67" i="5" s="1"/>
  <c r="W66" i="5"/>
  <c r="H66" i="5"/>
  <c r="J66" i="5" s="1"/>
  <c r="F66" i="5"/>
  <c r="Y65" i="5"/>
  <c r="W65" i="5"/>
  <c r="H65" i="5"/>
  <c r="J65" i="5" s="1"/>
  <c r="F65" i="5"/>
  <c r="Y64" i="5"/>
  <c r="W64" i="5"/>
  <c r="J64" i="5"/>
  <c r="H64" i="5"/>
  <c r="F64" i="5"/>
  <c r="Y63" i="5"/>
  <c r="W63" i="5"/>
  <c r="H63" i="5"/>
  <c r="F63" i="5"/>
  <c r="J63" i="5" s="1"/>
  <c r="Y62" i="5"/>
  <c r="W62" i="5"/>
  <c r="M62" i="5"/>
  <c r="M67" i="5" s="1"/>
  <c r="N68" i="5" s="1"/>
  <c r="H62" i="5"/>
  <c r="J62" i="5" s="1"/>
  <c r="F62" i="5"/>
  <c r="Y61" i="5"/>
  <c r="W61" i="5"/>
  <c r="J61" i="5"/>
  <c r="H61" i="5"/>
  <c r="F61" i="5"/>
  <c r="Y60" i="5"/>
  <c r="W60" i="5"/>
  <c r="H60" i="5"/>
  <c r="F60" i="5"/>
  <c r="J60" i="5" s="1"/>
  <c r="Y59" i="5"/>
  <c r="W59" i="5"/>
  <c r="H59" i="5"/>
  <c r="F59" i="5"/>
  <c r="J59" i="5" s="1"/>
  <c r="Y58" i="5"/>
  <c r="W58" i="5"/>
  <c r="H58" i="5"/>
  <c r="H52" i="5" s="1"/>
  <c r="F58" i="5"/>
  <c r="Y57" i="5"/>
  <c r="Y67" i="5" s="1"/>
  <c r="V57" i="5"/>
  <c r="V96" i="5" s="1"/>
  <c r="U57" i="5"/>
  <c r="U96" i="5" s="1"/>
  <c r="H57" i="5"/>
  <c r="J57" i="5" s="1"/>
  <c r="F57" i="5"/>
  <c r="H56" i="5"/>
  <c r="F56" i="5"/>
  <c r="J56" i="5" s="1"/>
  <c r="H55" i="5"/>
  <c r="F55" i="5"/>
  <c r="J55" i="5" s="1"/>
  <c r="J54" i="5"/>
  <c r="V53" i="5"/>
  <c r="H53" i="5"/>
  <c r="J53" i="5" s="1"/>
  <c r="F53" i="5"/>
  <c r="F52" i="5" s="1"/>
  <c r="F93" i="5" s="1"/>
  <c r="F100" i="5" s="1"/>
  <c r="W52" i="5"/>
  <c r="W51" i="5"/>
  <c r="W50" i="5"/>
  <c r="Z49" i="5"/>
  <c r="H47" i="5"/>
  <c r="H45" i="5" s="1"/>
  <c r="F47" i="5"/>
  <c r="H46" i="5"/>
  <c r="F46" i="5"/>
  <c r="J46" i="5" s="1"/>
  <c r="Z45" i="5"/>
  <c r="Y45" i="5"/>
  <c r="Y49" i="5" s="1"/>
  <c r="AA44" i="5"/>
  <c r="N44" i="5"/>
  <c r="AA43" i="5"/>
  <c r="W43" i="5"/>
  <c r="J43" i="5"/>
  <c r="AA42" i="5"/>
  <c r="W42" i="5"/>
  <c r="J42" i="5"/>
  <c r="AA41" i="5"/>
  <c r="W41" i="5"/>
  <c r="J41" i="5"/>
  <c r="AA40" i="5"/>
  <c r="W40" i="5"/>
  <c r="O40" i="5"/>
  <c r="M44" i="5"/>
  <c r="J40" i="5"/>
  <c r="AA39" i="5"/>
  <c r="W39" i="5"/>
  <c r="O39" i="5"/>
  <c r="J39" i="5"/>
  <c r="AA38" i="5"/>
  <c r="W38" i="5"/>
  <c r="O38" i="5"/>
  <c r="J38" i="5"/>
  <c r="W37" i="5"/>
  <c r="U37" i="5"/>
  <c r="O37" i="5"/>
  <c r="J37" i="5"/>
  <c r="H37" i="5"/>
  <c r="F37" i="5"/>
  <c r="W36" i="5"/>
  <c r="O36" i="5"/>
  <c r="H36" i="5"/>
  <c r="J36" i="5" s="1"/>
  <c r="O35" i="5"/>
  <c r="O44" i="5" s="1"/>
  <c r="H35" i="5"/>
  <c r="J35" i="5" s="1"/>
  <c r="F35" i="5"/>
  <c r="Y34" i="5"/>
  <c r="W34" i="5"/>
  <c r="O34" i="5"/>
  <c r="H34" i="5"/>
  <c r="J34" i="5" s="1"/>
  <c r="F34" i="5"/>
  <c r="Y33" i="5"/>
  <c r="U33" i="5"/>
  <c r="W33" i="5" s="1"/>
  <c r="O33" i="5"/>
  <c r="H33" i="5"/>
  <c r="J33" i="5" s="1"/>
  <c r="F33" i="5"/>
  <c r="F31" i="5" s="1"/>
  <c r="W32" i="5"/>
  <c r="O32" i="5"/>
  <c r="J32" i="5"/>
  <c r="W31" i="5"/>
  <c r="AA30" i="5"/>
  <c r="W30" i="5"/>
  <c r="M30" i="5"/>
  <c r="W29" i="5"/>
  <c r="O29" i="5"/>
  <c r="W28" i="5"/>
  <c r="O28" i="5"/>
  <c r="M28" i="5"/>
  <c r="H28" i="5"/>
  <c r="J28" i="5" s="1"/>
  <c r="F28" i="5"/>
  <c r="F27" i="5" s="1"/>
  <c r="Y27" i="5"/>
  <c r="O27" i="5"/>
  <c r="M27" i="5"/>
  <c r="O30" i="5" s="1"/>
  <c r="P30" i="5" s="1"/>
  <c r="AA26" i="5"/>
  <c r="AA27" i="5" s="1"/>
  <c r="J26" i="5"/>
  <c r="AA25" i="5"/>
  <c r="H25" i="5"/>
  <c r="J25" i="5" s="1"/>
  <c r="F25" i="5"/>
  <c r="AA24" i="5"/>
  <c r="W24" i="5"/>
  <c r="M24" i="5"/>
  <c r="Y23" i="5"/>
  <c r="W23" i="5"/>
  <c r="O23" i="5"/>
  <c r="M23" i="5"/>
  <c r="H23" i="5"/>
  <c r="J23" i="5" s="1"/>
  <c r="F23" i="5"/>
  <c r="AA22" i="5"/>
  <c r="W22" i="5"/>
  <c r="O22" i="5"/>
  <c r="O24" i="5" s="1"/>
  <c r="M22" i="5"/>
  <c r="F22" i="5"/>
  <c r="AA21" i="5"/>
  <c r="W21" i="5"/>
  <c r="M21" i="5"/>
  <c r="AA20" i="5"/>
  <c r="W20" i="5"/>
  <c r="O20" i="5"/>
  <c r="AA19" i="5"/>
  <c r="W19" i="5"/>
  <c r="P19" i="5"/>
  <c r="O19" i="5"/>
  <c r="O21" i="5" s="1"/>
  <c r="AA18" i="5"/>
  <c r="W18" i="5"/>
  <c r="U18" i="5"/>
  <c r="O18" i="5"/>
  <c r="AA17" i="5"/>
  <c r="W17" i="5"/>
  <c r="O17" i="5"/>
  <c r="H17" i="5"/>
  <c r="J17" i="5" s="1"/>
  <c r="F17" i="5"/>
  <c r="AA16" i="5"/>
  <c r="W16" i="5"/>
  <c r="M16" i="5"/>
  <c r="H16" i="5"/>
  <c r="J16" i="5" s="1"/>
  <c r="F16" i="5"/>
  <c r="AA15" i="5"/>
  <c r="AA23" i="5" s="1"/>
  <c r="W15" i="5"/>
  <c r="O15" i="5"/>
  <c r="F15" i="5"/>
  <c r="W14" i="5"/>
  <c r="O14" i="5"/>
  <c r="H15" i="5" s="1"/>
  <c r="J15" i="5" s="1"/>
  <c r="F14" i="5"/>
  <c r="O13" i="5"/>
  <c r="H14" i="5" s="1"/>
  <c r="J14" i="5" s="1"/>
  <c r="F13" i="5"/>
  <c r="P12" i="5"/>
  <c r="O12" i="5"/>
  <c r="F12" i="5"/>
  <c r="F11" i="5" s="1"/>
  <c r="O11" i="5"/>
  <c r="W10" i="5"/>
  <c r="P10" i="5"/>
  <c r="O10" i="5"/>
  <c r="M10" i="5"/>
  <c r="H10" i="5"/>
  <c r="H9" i="5" s="1"/>
  <c r="P9" i="5"/>
  <c r="O9" i="5"/>
  <c r="O16" i="5" s="1"/>
  <c r="F9" i="5"/>
  <c r="P8" i="5"/>
  <c r="I9" i="24" s="1"/>
  <c r="J10" i="24" s="1"/>
  <c r="O8" i="5"/>
  <c r="P2" i="5" s="1"/>
  <c r="W7" i="5"/>
  <c r="V7" i="5"/>
  <c r="P7" i="5"/>
  <c r="P6" i="5"/>
  <c r="H12" i="24"/>
  <c r="H11" i="24"/>
  <c r="F11" i="24" s="1"/>
  <c r="I11" i="24" s="1"/>
  <c r="K10" i="24"/>
  <c r="L10" i="24" s="1"/>
  <c r="H10" i="24"/>
  <c r="F10" i="24"/>
  <c r="I10" i="24" s="1"/>
  <c r="K9" i="24"/>
  <c r="H9" i="24"/>
  <c r="H13" i="24" s="1"/>
  <c r="F9" i="24"/>
  <c r="E9" i="24"/>
  <c r="F8" i="24"/>
  <c r="H8" i="24" s="1"/>
  <c r="B35" i="13"/>
  <c r="T34" i="13"/>
  <c r="H33" i="13"/>
  <c r="B33" i="13"/>
  <c r="J32" i="13"/>
  <c r="H32" i="13"/>
  <c r="H34" i="13" s="1"/>
  <c r="H35" i="13" s="1"/>
  <c r="J31" i="13"/>
  <c r="D31" i="13"/>
  <c r="C31" i="13"/>
  <c r="J25" i="13"/>
  <c r="J24" i="13"/>
  <c r="J33" i="13" s="1"/>
  <c r="J23" i="13"/>
  <c r="I20" i="13"/>
  <c r="C18" i="13"/>
  <c r="C19" i="13" s="1"/>
  <c r="B17" i="13"/>
  <c r="H14" i="13"/>
  <c r="H20" i="13" s="1"/>
  <c r="J20" i="13" s="1"/>
  <c r="H13" i="13"/>
  <c r="C13" i="13"/>
  <c r="H11" i="13"/>
  <c r="J10" i="13"/>
  <c r="H10" i="13"/>
  <c r="H8" i="13" s="1"/>
  <c r="J9" i="13"/>
  <c r="B9" i="13"/>
  <c r="I8" i="13"/>
  <c r="J120" i="4"/>
  <c r="J119" i="4"/>
  <c r="J118" i="4"/>
  <c r="J117" i="4"/>
  <c r="J116" i="4"/>
  <c r="J115" i="4"/>
  <c r="J114" i="4"/>
  <c r="J113" i="4"/>
  <c r="J112" i="4"/>
  <c r="J111" i="4"/>
  <c r="H110" i="4"/>
  <c r="J110" i="4" s="1"/>
  <c r="J109" i="4"/>
  <c r="J108" i="4"/>
  <c r="J107" i="4"/>
  <c r="J106" i="4"/>
  <c r="J105" i="4"/>
  <c r="J104" i="4"/>
  <c r="J103" i="4"/>
  <c r="J102" i="4"/>
  <c r="H102" i="4"/>
  <c r="J101" i="4"/>
  <c r="J100" i="4"/>
  <c r="J99" i="4"/>
  <c r="J98" i="4"/>
  <c r="J97" i="4" s="1"/>
  <c r="F97" i="4"/>
  <c r="F121" i="4" s="1"/>
  <c r="J85" i="4"/>
  <c r="J84" i="4"/>
  <c r="J83" i="4"/>
  <c r="J82" i="4"/>
  <c r="J81" i="4"/>
  <c r="J80" i="4"/>
  <c r="J79" i="4"/>
  <c r="J78" i="4"/>
  <c r="H77" i="4"/>
  <c r="H53" i="4" s="1"/>
  <c r="F77" i="4"/>
  <c r="J77" i="4" s="1"/>
  <c r="M72" i="4"/>
  <c r="M71" i="4"/>
  <c r="O70" i="4"/>
  <c r="M70" i="4"/>
  <c r="O73" i="4" s="1"/>
  <c r="J68" i="4"/>
  <c r="O67" i="4"/>
  <c r="N68" i="4" s="1"/>
  <c r="M67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F53" i="4"/>
  <c r="J53" i="4" s="1"/>
  <c r="J45" i="4"/>
  <c r="J44" i="4"/>
  <c r="H43" i="4"/>
  <c r="F43" i="4"/>
  <c r="J43" i="4" s="1"/>
  <c r="N42" i="4"/>
  <c r="J41" i="4"/>
  <c r="J40" i="4"/>
  <c r="O39" i="4"/>
  <c r="J39" i="4"/>
  <c r="O38" i="4"/>
  <c r="J38" i="4"/>
  <c r="O37" i="4"/>
  <c r="J37" i="4"/>
  <c r="O36" i="4"/>
  <c r="J36" i="4"/>
  <c r="O35" i="4"/>
  <c r="H35" i="4"/>
  <c r="F35" i="4"/>
  <c r="J35" i="4" s="1"/>
  <c r="O34" i="4"/>
  <c r="J34" i="4"/>
  <c r="O33" i="4"/>
  <c r="J33" i="4"/>
  <c r="H33" i="4"/>
  <c r="M32" i="4"/>
  <c r="M42" i="4" s="1"/>
  <c r="H32" i="4" s="1"/>
  <c r="O31" i="4"/>
  <c r="J31" i="4"/>
  <c r="O30" i="4"/>
  <c r="J30" i="4"/>
  <c r="F29" i="4"/>
  <c r="M28" i="4"/>
  <c r="M27" i="4"/>
  <c r="M26" i="4"/>
  <c r="O25" i="4"/>
  <c r="M25" i="4"/>
  <c r="O28" i="4" s="1"/>
  <c r="H26" i="4" s="1"/>
  <c r="F25" i="4"/>
  <c r="J24" i="4"/>
  <c r="H23" i="4"/>
  <c r="F23" i="4"/>
  <c r="J23" i="4" s="1"/>
  <c r="O22" i="4"/>
  <c r="H21" i="4" s="1"/>
  <c r="F20" i="4"/>
  <c r="M19" i="4"/>
  <c r="J19" i="4"/>
  <c r="O18" i="4"/>
  <c r="O17" i="4"/>
  <c r="O16" i="4"/>
  <c r="O19" i="4" s="1"/>
  <c r="H18" i="4" s="1"/>
  <c r="J18" i="4" s="1"/>
  <c r="J15" i="4"/>
  <c r="H15" i="4"/>
  <c r="O14" i="4"/>
  <c r="H17" i="4" s="1"/>
  <c r="J17" i="4" s="1"/>
  <c r="O13" i="4"/>
  <c r="H16" i="4" s="1"/>
  <c r="J16" i="4" s="1"/>
  <c r="J13" i="4"/>
  <c r="O12" i="4"/>
  <c r="F12" i="4"/>
  <c r="M11" i="4"/>
  <c r="M15" i="4" s="1"/>
  <c r="H11" i="4"/>
  <c r="J11" i="4" s="1"/>
  <c r="H10" i="4"/>
  <c r="F10" i="4"/>
  <c r="F46" i="4" s="1"/>
  <c r="AA36" i="5" l="1"/>
  <c r="F48" i="5"/>
  <c r="F99" i="5" s="1"/>
  <c r="F101" i="5" s="1"/>
  <c r="F102" i="5" s="1"/>
  <c r="J8" i="13"/>
  <c r="B8" i="13"/>
  <c r="C10" i="13" s="1"/>
  <c r="C14" i="13" s="1"/>
  <c r="J34" i="13"/>
  <c r="J35" i="13" s="1"/>
  <c r="J9" i="5"/>
  <c r="AA49" i="5"/>
  <c r="J21" i="4"/>
  <c r="H20" i="4"/>
  <c r="J20" i="4" s="1"/>
  <c r="V9" i="5"/>
  <c r="V11" i="5" s="1"/>
  <c r="W11" i="5" s="1"/>
  <c r="J45" i="5"/>
  <c r="V8" i="5"/>
  <c r="W8" i="5" s="1"/>
  <c r="W96" i="5"/>
  <c r="H25" i="4"/>
  <c r="J25" i="4" s="1"/>
  <c r="J26" i="4"/>
  <c r="W9" i="5"/>
  <c r="W4" i="41"/>
  <c r="Y2" i="41"/>
  <c r="M75" i="4"/>
  <c r="N76" i="4" s="1"/>
  <c r="J32" i="4"/>
  <c r="H29" i="4"/>
  <c r="J29" i="4" s="1"/>
  <c r="P52" i="5"/>
  <c r="J52" i="5"/>
  <c r="P74" i="5"/>
  <c r="H93" i="5"/>
  <c r="P53" i="5"/>
  <c r="J75" i="5"/>
  <c r="X2" i="32"/>
  <c r="X4" i="32" s="1"/>
  <c r="H97" i="4"/>
  <c r="H121" i="4" s="1"/>
  <c r="J10" i="5"/>
  <c r="J47" i="5"/>
  <c r="J58" i="5"/>
  <c r="O32" i="4"/>
  <c r="O42" i="4" s="1"/>
  <c r="J14" i="13"/>
  <c r="H13" i="5"/>
  <c r="J13" i="5" s="1"/>
  <c r="H31" i="5"/>
  <c r="J31" i="5" s="1"/>
  <c r="S4" i="41"/>
  <c r="AB2" i="35"/>
  <c r="AB4" i="35" s="1"/>
  <c r="O11" i="4"/>
  <c r="AA45" i="5"/>
  <c r="U53" i="5"/>
  <c r="W53" i="5" s="1"/>
  <c r="H22" i="5"/>
  <c r="J22" i="5" s="1"/>
  <c r="W57" i="5"/>
  <c r="J76" i="5"/>
  <c r="J10" i="4"/>
  <c r="H27" i="5"/>
  <c r="J27" i="5" s="1"/>
  <c r="F45" i="5"/>
  <c r="H12" i="5"/>
  <c r="F130" i="4" l="1"/>
  <c r="J121" i="4"/>
  <c r="X4" i="41"/>
  <c r="M70" i="5"/>
  <c r="O72" i="5" s="1"/>
  <c r="H11" i="5"/>
  <c r="P3" i="5"/>
  <c r="J12" i="5"/>
  <c r="J93" i="5"/>
  <c r="H100" i="5"/>
  <c r="P54" i="5"/>
  <c r="O15" i="4"/>
  <c r="H14" i="4"/>
  <c r="P100" i="5" l="1"/>
  <c r="C33" i="13" s="1"/>
  <c r="D33" i="13" s="1"/>
  <c r="J100" i="5"/>
  <c r="J11" i="5"/>
  <c r="H48" i="5"/>
  <c r="H12" i="4"/>
  <c r="J14" i="4"/>
  <c r="P56" i="5"/>
  <c r="R72" i="5"/>
  <c r="P72" i="5"/>
  <c r="P73" i="5" s="1"/>
  <c r="O73" i="5"/>
  <c r="N74" i="5" s="1"/>
  <c r="P71" i="5" s="1"/>
  <c r="J12" i="4" l="1"/>
  <c r="H46" i="4"/>
  <c r="P48" i="5"/>
  <c r="H99" i="5"/>
  <c r="J48" i="5"/>
  <c r="P99" i="5" l="1"/>
  <c r="J99" i="5"/>
  <c r="H101" i="5"/>
  <c r="C130" i="4"/>
  <c r="I130" i="4" s="1"/>
  <c r="F133" i="4" s="1"/>
  <c r="L133" i="4" s="1"/>
  <c r="J46" i="4"/>
  <c r="P101" i="5" l="1"/>
  <c r="C32" i="13"/>
  <c r="J101" i="5"/>
  <c r="H102" i="5"/>
  <c r="H103" i="5" l="1"/>
  <c r="J102" i="5"/>
  <c r="C34" i="13"/>
  <c r="D32" i="13"/>
  <c r="T101" i="5"/>
  <c r="P102" i="5"/>
  <c r="T102" i="5" s="1"/>
  <c r="D34" i="13" l="1"/>
  <c r="C35" i="13"/>
  <c r="D35" i="13" l="1"/>
  <c r="B23" i="13"/>
  <c r="C24" i="13" s="1"/>
  <c r="C25" i="13" s="1"/>
</calcChain>
</file>

<file path=xl/sharedStrings.xml><?xml version="1.0" encoding="utf-8"?>
<sst xmlns="http://schemas.openxmlformats.org/spreadsheetml/2006/main" count="4774" uniqueCount="1263">
  <si>
    <t>借方補助・中科目名</t>
  </si>
  <si>
    <t>２０２２年度跳躍ブロック県外選抜合宿（精算：交通費）</t>
  </si>
  <si>
    <t>雑支出</t>
    <rPh sb="0" eb="1">
      <t>ザツ</t>
    </rPh>
    <rPh sb="1" eb="3">
      <t>シシュツ</t>
    </rPh>
    <phoneticPr fontId="2"/>
  </si>
  <si>
    <t>プログラム広告協賛金手数料（各地区陸上競技協会）</t>
    <rPh sb="10" eb="13">
      <t>テスウリョウ</t>
    </rPh>
    <rPh sb="14" eb="17">
      <t>カクチク</t>
    </rPh>
    <phoneticPr fontId="2"/>
  </si>
  <si>
    <t>基本財産運用収入</t>
    <rPh sb="0" eb="8">
      <t>キホンザイサンウンヨウシュウニュウ</t>
    </rPh>
    <phoneticPr fontId="2"/>
  </si>
  <si>
    <t>２０１７年度　一般財団法人青森陸上競技協会決算報告書</t>
    <rPh sb="13" eb="15">
      <t>アオモリ</t>
    </rPh>
    <rPh sb="15" eb="17">
      <t>リクジョウ</t>
    </rPh>
    <rPh sb="17" eb="19">
      <t>キョウギ</t>
    </rPh>
    <rPh sb="19" eb="21">
      <t>キョウカイ</t>
    </rPh>
    <rPh sb="21" eb="23">
      <t>ケッサン</t>
    </rPh>
    <phoneticPr fontId="2"/>
  </si>
  <si>
    <t>科　　　　　　　　　　目</t>
    <rPh sb="0" eb="1">
      <t>カ</t>
    </rPh>
    <rPh sb="11" eb="12">
      <t>メ</t>
    </rPh>
    <phoneticPr fontId="2"/>
  </si>
  <si>
    <t>女子長距離夏季県内強化合宿（精算：日当）</t>
  </si>
  <si>
    <t>　１．事業活動収入</t>
    <rPh sb="3" eb="5">
      <t>ジギョウ</t>
    </rPh>
    <rPh sb="5" eb="7">
      <t>カツドウ</t>
    </rPh>
    <rPh sb="7" eb="9">
      <t>シュウニュウ</t>
    </rPh>
    <phoneticPr fontId="2"/>
  </si>
  <si>
    <t>副会長負担金（太田副会長）</t>
  </si>
  <si>
    <t xml:space="preserve">          その他</t>
  </si>
  <si>
    <t>個人</t>
    <rPh sb="0" eb="2">
      <t>コジン</t>
    </rPh>
    <phoneticPr fontId="2"/>
  </si>
  <si>
    <r>
      <t xml:space="preserve">          </t>
    </r>
    <r>
      <rPr>
        <sz val="11"/>
        <color theme="1"/>
        <rFont val="ＭＳ Ｐゴシック"/>
        <family val="3"/>
        <charset val="128"/>
      </rPr>
      <t>仮受消費税等</t>
    </r>
  </si>
  <si>
    <t>本年度事業活動収支計</t>
    <rPh sb="0" eb="3">
      <t>ホンネンド</t>
    </rPh>
    <rPh sb="3" eb="5">
      <t>ジギョウ</t>
    </rPh>
    <rPh sb="5" eb="7">
      <t>カツドウ</t>
    </rPh>
    <rPh sb="7" eb="9">
      <t>シュウシ</t>
    </rPh>
    <rPh sb="9" eb="10">
      <t>ケイ</t>
    </rPh>
    <phoneticPr fontId="2"/>
  </si>
  <si>
    <t xml:space="preserve">          民間助成金</t>
  </si>
  <si>
    <t>派遣費</t>
    <rPh sb="0" eb="3">
      <t>ハケンヒ</t>
    </rPh>
    <phoneticPr fontId="2"/>
  </si>
  <si>
    <t>第３回投擲ブロック週末練習会（精算：振込手数料）</t>
  </si>
  <si>
    <t>一般会計</t>
    <rPh sb="0" eb="4">
      <t>イッパンカイケイ</t>
    </rPh>
    <phoneticPr fontId="2"/>
  </si>
  <si>
    <t>計</t>
    <rPh sb="0" eb="1">
      <t>ケイ</t>
    </rPh>
    <phoneticPr fontId="2"/>
  </si>
  <si>
    <t>２０２２年度ＪＡＡＦ公認コーチ専門種目講習代（概算：２/２７）</t>
  </si>
  <si>
    <t>審　判</t>
    <rPh sb="0" eb="1">
      <t>シン</t>
    </rPh>
    <rPh sb="2" eb="3">
      <t>ハン</t>
    </rPh>
    <phoneticPr fontId="2"/>
  </si>
  <si>
    <t>大会参加者負担及び日本陸連旅費等</t>
    <rPh sb="0" eb="2">
      <t>タイカイ</t>
    </rPh>
    <rPh sb="2" eb="5">
      <t>サンカシャ</t>
    </rPh>
    <rPh sb="5" eb="7">
      <t>フタン</t>
    </rPh>
    <rPh sb="7" eb="8">
      <t>オヨ</t>
    </rPh>
    <rPh sb="9" eb="15">
      <t>ニホンリクレンリョヒ</t>
    </rPh>
    <rPh sb="15" eb="16">
      <t>トウ</t>
    </rPh>
    <phoneticPr fontId="2"/>
  </si>
  <si>
    <t>相手補助・中科目コード</t>
  </si>
  <si>
    <t>審判員バッチ</t>
    <rPh sb="0" eb="3">
      <t>シンパンイン</t>
    </rPh>
    <phoneticPr fontId="2"/>
  </si>
  <si>
    <t>２０２２年度Ｕ１６ ４×１００ｍリレー練習会（舘岡強化部長：概算）</t>
  </si>
  <si>
    <t>受取利息</t>
    <rPh sb="0" eb="2">
      <t>ウケトリ</t>
    </rPh>
    <rPh sb="2" eb="4">
      <t>リソク</t>
    </rPh>
    <phoneticPr fontId="2"/>
  </si>
  <si>
    <t>評議員負担金（青森マスターズ陸上競技連盟）</t>
  </si>
  <si>
    <t>東北総体</t>
  </si>
  <si>
    <t>＝</t>
  </si>
  <si>
    <t>Ⅰ事業活動収支の部</t>
    <rPh sb="1" eb="3">
      <t>ジギョウ</t>
    </rPh>
    <rPh sb="3" eb="5">
      <t>カツドウ</t>
    </rPh>
    <rPh sb="5" eb="7">
      <t>シュウシ</t>
    </rPh>
    <rPh sb="8" eb="9">
      <t>ブ</t>
    </rPh>
    <phoneticPr fontId="2"/>
  </si>
  <si>
    <t>タイピン</t>
  </si>
  <si>
    <t>中学</t>
    <rPh sb="0" eb="2">
      <t>チュウガク</t>
    </rPh>
    <phoneticPr fontId="2"/>
  </si>
  <si>
    <r>
      <t xml:space="preserve">    (1) </t>
    </r>
    <r>
      <rPr>
        <sz val="11"/>
        <color theme="1"/>
        <rFont val="ＭＳ Ｐゴシック"/>
        <family val="3"/>
        <charset val="128"/>
      </rPr>
      <t>基本財産</t>
    </r>
  </si>
  <si>
    <t>２０２２年度中高合同夏季県内選抜強化練習会（精算：保険料）</t>
  </si>
  <si>
    <t>ミニ国</t>
    <rPh sb="2" eb="3">
      <t>コク</t>
    </rPh>
    <phoneticPr fontId="2"/>
  </si>
  <si>
    <t>　参　加　料</t>
    <rPh sb="1" eb="2">
      <t>サン</t>
    </rPh>
    <rPh sb="3" eb="4">
      <t>カ</t>
    </rPh>
    <rPh sb="5" eb="6">
      <t>リョウ</t>
    </rPh>
    <phoneticPr fontId="2"/>
  </si>
  <si>
    <t>広告宣伝費</t>
    <rPh sb="0" eb="2">
      <t>コウコク</t>
    </rPh>
    <rPh sb="2" eb="5">
      <t>センデンヒ</t>
    </rPh>
    <phoneticPr fontId="2"/>
  </si>
  <si>
    <t>２０２２年度Ｕ１３冬季選抜県内週末練習会（概算：１/５）</t>
  </si>
  <si>
    <t>　　②　登録料受入収入</t>
    <rPh sb="4" eb="9">
      <t>トウロクリョウウケイレ</t>
    </rPh>
    <rPh sb="9" eb="11">
      <t>シュウニュウ</t>
    </rPh>
    <phoneticPr fontId="2"/>
  </si>
  <si>
    <t xml:space="preserve">          教   育   ・    研    修    費   支   出</t>
  </si>
  <si>
    <t>大会開催費</t>
    <rPh sb="0" eb="2">
      <t>タイカイ</t>
    </rPh>
    <rPh sb="2" eb="5">
      <t>カイサイヒ</t>
    </rPh>
    <phoneticPr fontId="2"/>
  </si>
  <si>
    <t>　審判員胸章</t>
    <rPh sb="1" eb="6">
      <t>シンパンインキョウショウ</t>
    </rPh>
    <phoneticPr fontId="2"/>
  </si>
  <si>
    <t>練習会</t>
    <rPh sb="0" eb="2">
      <t>レンシュウ</t>
    </rPh>
    <rPh sb="2" eb="3">
      <t>カイ</t>
    </rPh>
    <phoneticPr fontId="2"/>
  </si>
  <si>
    <t>国体予選</t>
    <rPh sb="3" eb="4">
      <t>セン</t>
    </rPh>
    <phoneticPr fontId="2"/>
  </si>
  <si>
    <t>仕入商品代</t>
    <rPh sb="0" eb="2">
      <t>シイレ</t>
    </rPh>
    <rPh sb="2" eb="5">
      <t>ショウヒンダイ</t>
    </rPh>
    <phoneticPr fontId="2"/>
  </si>
  <si>
    <t>事務所電話代　
携帯代   他</t>
  </si>
  <si>
    <t>団体</t>
    <rPh sb="0" eb="2">
      <t>ダンタイ</t>
    </rPh>
    <phoneticPr fontId="2"/>
  </si>
  <si>
    <t>２０２２年度都道府県女子駅伝中学生強化事業（精算：レンタカー代）</t>
  </si>
  <si>
    <t>長距離女子夏季県内強化合宿（精算：日当）</t>
  </si>
  <si>
    <t>会  長</t>
    <rPh sb="0" eb="1">
      <t>カイ</t>
    </rPh>
    <rPh sb="3" eb="4">
      <t>チョウ</t>
    </rPh>
    <phoneticPr fontId="2"/>
  </si>
  <si>
    <t>高校</t>
    <rPh sb="0" eb="2">
      <t>コウコウ</t>
    </rPh>
    <phoneticPr fontId="2"/>
  </si>
  <si>
    <t>　審判員手帳</t>
    <rPh sb="1" eb="6">
      <t>シンパンインテチョウ</t>
    </rPh>
    <phoneticPr fontId="2"/>
  </si>
  <si>
    <r>
      <t xml:space="preserve">        </t>
    </r>
    <r>
      <rPr>
        <sz val="11"/>
        <color theme="1"/>
        <rFont val="ＭＳ Ｐゴシック"/>
        <family val="3"/>
        <charset val="128"/>
      </rPr>
      <t>（うち特定資産への充当額）</t>
    </r>
  </si>
  <si>
    <t>２０２２年度事務費③（舘岡強化部長）</t>
  </si>
  <si>
    <t xml:space="preserve">日本代表オリンピック全選手・役員名鑑 </t>
  </si>
  <si>
    <t>審判</t>
    <rPh sb="0" eb="2">
      <t>シンパン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</si>
  <si>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</si>
  <si>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その他</t>
    <rPh sb="2" eb="3">
      <t>タ</t>
    </rPh>
    <phoneticPr fontId="2"/>
  </si>
  <si>
    <t xml:space="preserve">          会       議        費        支       出</t>
  </si>
  <si>
    <t>＋</t>
  </si>
  <si>
    <t xml:space="preserve">          仮払金</t>
  </si>
  <si>
    <t>　　③　分担金受入収入</t>
    <rPh sb="4" eb="7">
      <t>ブンタンキン</t>
    </rPh>
    <rPh sb="7" eb="9">
      <t>ウケイレ</t>
    </rPh>
    <rPh sb="9" eb="11">
      <t>シュウニュウ</t>
    </rPh>
    <phoneticPr fontId="2"/>
  </si>
  <si>
    <t xml:space="preserve">          参                 加                 料</t>
  </si>
  <si>
    <t xml:space="preserve">2017/04/18    21 00 000 131 普  通  預  金 020 青森県信用組合     （成田敦夫） 000 314 教育・ 研 修費     Q4 52050  52050
</t>
  </si>
  <si>
    <t>雑　費</t>
    <rPh sb="0" eb="1">
      <t>ザツ</t>
    </rPh>
    <rPh sb="2" eb="3">
      <t>ヒ</t>
    </rPh>
    <phoneticPr fontId="2"/>
  </si>
  <si>
    <t>備                  考</t>
    <rPh sb="0" eb="1">
      <t>ソナエ</t>
    </rPh>
    <rPh sb="19" eb="20">
      <t>コウ</t>
    </rPh>
    <phoneticPr fontId="2"/>
  </si>
  <si>
    <t>分担金受入収入</t>
    <rPh sb="0" eb="7">
      <t>ブンタンキンウケイレシュウニュウ</t>
    </rPh>
    <phoneticPr fontId="2"/>
  </si>
  <si>
    <t xml:space="preserve">          負担金</t>
  </si>
  <si>
    <t>都道府県男子駅伝中学生強化費（概算：１１／２５）</t>
  </si>
  <si>
    <t>差　　　異　</t>
    <rPh sb="0" eb="1">
      <t>サ</t>
    </rPh>
    <rPh sb="4" eb="5">
      <t>イ</t>
    </rPh>
    <phoneticPr fontId="2"/>
  </si>
  <si>
    <t>２０２２年度中高合同夏季県内選抜強化練習会（７／２６：舘岡強化部長）</t>
  </si>
  <si>
    <t>Ⅰ  資産の部</t>
  </si>
  <si>
    <t>高　校</t>
    <rPh sb="0" eb="1">
      <t>コウ</t>
    </rPh>
    <rPh sb="2" eb="3">
      <t>コウ</t>
    </rPh>
    <phoneticPr fontId="2"/>
  </si>
  <si>
    <t>　　①　基本財産運用収入　</t>
    <rPh sb="4" eb="6">
      <t>キホン</t>
    </rPh>
    <rPh sb="6" eb="8">
      <t>ザイサン</t>
    </rPh>
    <rPh sb="8" eb="10">
      <t>ウンヨウ</t>
    </rPh>
    <rPh sb="10" eb="12">
      <t>シュウニュウ</t>
    </rPh>
    <phoneticPr fontId="2"/>
  </si>
  <si>
    <t xml:space="preserve">2017/05/08    63 00 000 131 普  通  預  金 020 青森県信用組合      000 316 加    盟    料     Q4 198000  198000
</t>
  </si>
  <si>
    <t>通信費</t>
    <rPh sb="0" eb="3">
      <t>ツウシンヒ</t>
    </rPh>
    <phoneticPr fontId="2"/>
  </si>
  <si>
    <t xml:space="preserve">          業務委託費支出</t>
  </si>
  <si>
    <t xml:space="preserve">          地方公共団体補助金</t>
  </si>
  <si>
    <t>２０２２年度Ｕ－１３冬季県内週末練習会（概算：舘岡強化部長）</t>
  </si>
  <si>
    <t>　　④　寄付金収入</t>
    <rPh sb="4" eb="7">
      <t>キフキン</t>
    </rPh>
    <rPh sb="7" eb="9">
      <t>シュウニュウ</t>
    </rPh>
    <phoneticPr fontId="2"/>
  </si>
  <si>
    <t>法人・県民税等</t>
    <rPh sb="3" eb="5">
      <t>ケンミン</t>
    </rPh>
    <phoneticPr fontId="2"/>
  </si>
  <si>
    <t>会場設営・警備費</t>
    <rPh sb="0" eb="2">
      <t>カイジョウ</t>
    </rPh>
    <rPh sb="2" eb="4">
      <t>セツエイ</t>
    </rPh>
    <rPh sb="5" eb="8">
      <t>ケイビヒ</t>
    </rPh>
    <phoneticPr fontId="2"/>
  </si>
  <si>
    <t>（単位：円）</t>
    <rPh sb="1" eb="3">
      <t>タンイ</t>
    </rPh>
    <rPh sb="4" eb="5">
      <t>エン</t>
    </rPh>
    <phoneticPr fontId="2"/>
  </si>
  <si>
    <t>２０２２年度第１回投擲ブロックＵ１３冬季県内週末練習会（概算）</t>
  </si>
  <si>
    <t>共　　通　　経　　費</t>
    <rPh sb="0" eb="1">
      <t>トモ</t>
    </rPh>
    <rPh sb="3" eb="4">
      <t>ツウ</t>
    </rPh>
    <rPh sb="6" eb="7">
      <t>ヘ</t>
    </rPh>
    <rPh sb="9" eb="10">
      <t>ヒ</t>
    </rPh>
    <phoneticPr fontId="2"/>
  </si>
  <si>
    <t>　プログラム売上</t>
    <rPh sb="6" eb="8">
      <t>ウリアゲ</t>
    </rPh>
    <phoneticPr fontId="2"/>
  </si>
  <si>
    <t>寄付金収入</t>
    <rPh sb="0" eb="5">
      <t>キフキンシュウニュウ</t>
    </rPh>
    <phoneticPr fontId="2"/>
  </si>
  <si>
    <t xml:space="preserve">         事業活動収入計</t>
    <rPh sb="9" eb="15">
      <t>ジギョウカツドウシュウニュウ</t>
    </rPh>
    <rPh sb="15" eb="16">
      <t>ケイ</t>
    </rPh>
    <phoneticPr fontId="2"/>
  </si>
  <si>
    <t>２０２２年度Ｕ１３冬季選抜県内週末練習会（精算：保険料）</t>
  </si>
  <si>
    <t>　　⑤　委託金・助成金収入</t>
    <rPh sb="4" eb="7">
      <t>イタクキン</t>
    </rPh>
    <rPh sb="8" eb="11">
      <t>ジョセイキン</t>
    </rPh>
    <rPh sb="11" eb="13">
      <t>シュウニュウ</t>
    </rPh>
    <phoneticPr fontId="2"/>
  </si>
  <si>
    <t>委託金・助成金収入</t>
    <rPh sb="0" eb="3">
      <t>イタクキン</t>
    </rPh>
    <rPh sb="4" eb="9">
      <t>ジョセイキンシュウニュウ</t>
    </rPh>
    <phoneticPr fontId="2"/>
  </si>
  <si>
    <t xml:space="preserve">          仮受消費税等</t>
  </si>
  <si>
    <t>　　⑥　事業収入</t>
    <rPh sb="4" eb="6">
      <t>ジギョウ</t>
    </rPh>
    <rPh sb="6" eb="8">
      <t>シュウニュウ</t>
    </rPh>
    <phoneticPr fontId="2"/>
  </si>
  <si>
    <t>　審判員バッチ</t>
    <rPh sb="1" eb="4">
      <t>シンパンイン</t>
    </rPh>
    <phoneticPr fontId="2"/>
  </si>
  <si>
    <t xml:space="preserve">        基   本   財    産    運    用   収   入</t>
  </si>
  <si>
    <t>協賛金</t>
    <rPh sb="0" eb="3">
      <t>キョウサンキン</t>
    </rPh>
    <phoneticPr fontId="2"/>
  </si>
  <si>
    <t xml:space="preserve">          敷金・保証金</t>
  </si>
  <si>
    <r>
      <t xml:space="preserve">        </t>
    </r>
    <r>
      <rPr>
        <sz val="11"/>
        <rFont val="ＭＳ Ｐゴシック"/>
        <family val="3"/>
        <charset val="128"/>
      </rPr>
      <t>基本財産合計</t>
    </r>
  </si>
  <si>
    <t>広告料</t>
    <rPh sb="0" eb="3">
      <t>コウコクリョウ</t>
    </rPh>
    <phoneticPr fontId="2"/>
  </si>
  <si>
    <t>世界陸上競技選手権大会激励費（田澤廉）
Ｕ２０世界選手権激励費（村上来花）   他</t>
  </si>
  <si>
    <t>支払手数料</t>
    <rPh sb="0" eb="2">
      <t>シハライ</t>
    </rPh>
    <rPh sb="2" eb="5">
      <t>テスウリョウ</t>
    </rPh>
    <phoneticPr fontId="2"/>
  </si>
  <si>
    <t>全国小学生陸上交流大会：概算</t>
  </si>
  <si>
    <t>２０２２年度広告料（盛運輸（株）</t>
  </si>
  <si>
    <t>２０２２年度中高合同夏季県内選抜強化練習会（精算：指導者昼食費）</t>
  </si>
  <si>
    <t xml:space="preserve">        その他の事業活動収入</t>
  </si>
  <si>
    <t>都道府県男女駅伝強化費（精算：日当）</t>
  </si>
  <si>
    <t>雑収入</t>
    <rPh sb="0" eb="3">
      <t>ザツシュウニュウ</t>
    </rPh>
    <phoneticPr fontId="2"/>
  </si>
  <si>
    <t>Ⅲ  正味財産の部</t>
  </si>
  <si>
    <t>参加料</t>
    <rPh sb="0" eb="3">
      <t>サンカリョウ</t>
    </rPh>
    <phoneticPr fontId="2"/>
  </si>
  <si>
    <t>東日本</t>
    <rPh sb="0" eb="3">
      <t>ヒガシニホン</t>
    </rPh>
    <phoneticPr fontId="2"/>
  </si>
  <si>
    <t xml:space="preserve">          基本金引当有価証券購入支出</t>
  </si>
  <si>
    <t>加盟料</t>
    <rPh sb="0" eb="3">
      <t>カメイリョウ</t>
    </rPh>
    <phoneticPr fontId="2"/>
  </si>
  <si>
    <t>プログラム売上</t>
    <rPh sb="5" eb="7">
      <t>ウリアゲ</t>
    </rPh>
    <phoneticPr fontId="2"/>
  </si>
  <si>
    <t>全国駅伝</t>
    <rPh sb="0" eb="2">
      <t>ゼンコク</t>
    </rPh>
    <rPh sb="2" eb="4">
      <t>エキデン</t>
    </rPh>
    <phoneticPr fontId="2"/>
  </si>
  <si>
    <t>消耗品費</t>
    <rPh sb="0" eb="3">
      <t>ショウモウヒン</t>
    </rPh>
    <rPh sb="3" eb="4">
      <t>ヒ</t>
    </rPh>
    <phoneticPr fontId="2"/>
  </si>
  <si>
    <t xml:space="preserve">        棚卸資産売却収入</t>
  </si>
  <si>
    <t xml:space="preserve">        事          業           収           入</t>
  </si>
  <si>
    <t>販賦収入</t>
    <rPh sb="0" eb="1">
      <t>ハン</t>
    </rPh>
    <rPh sb="1" eb="2">
      <t>フ</t>
    </rPh>
    <rPh sb="2" eb="4">
      <t>シュウニュウ</t>
    </rPh>
    <phoneticPr fontId="2"/>
  </si>
  <si>
    <t>Ｕ－１３クリニック開催（概算）</t>
  </si>
  <si>
    <t xml:space="preserve">        投資有価証券購入支出</t>
  </si>
  <si>
    <t>都道府県男女駅伝強化費（精算：会場使用料）</t>
  </si>
  <si>
    <t>春季</t>
    <rPh sb="0" eb="2">
      <t>シュンキ</t>
    </rPh>
    <phoneticPr fontId="2"/>
  </si>
  <si>
    <t>２０２２年度Ｕ１３冬季選抜県内週末練習会（精算：指導者謝礼費）</t>
  </si>
  <si>
    <r>
      <t xml:space="preserve">          </t>
    </r>
    <r>
      <rPr>
        <sz val="11"/>
        <color theme="1"/>
        <rFont val="ＭＳ Ｐゴシック"/>
        <family val="3"/>
        <charset val="128"/>
      </rPr>
      <t>貯蔵品</t>
    </r>
  </si>
  <si>
    <t>　　⑦　雑収入</t>
    <rPh sb="4" eb="7">
      <t>ザツシュウニュウ</t>
    </rPh>
    <phoneticPr fontId="2"/>
  </si>
  <si>
    <t xml:space="preserve">          団体</t>
  </si>
  <si>
    <t>次期繰越金(見込額)</t>
    <rPh sb="0" eb="1">
      <t>ツギ</t>
    </rPh>
    <rPh sb="1" eb="2">
      <t>キ</t>
    </rPh>
    <rPh sb="2" eb="3">
      <t>クリ</t>
    </rPh>
    <rPh sb="3" eb="4">
      <t>コシ</t>
    </rPh>
    <rPh sb="4" eb="5">
      <t>キン</t>
    </rPh>
    <rPh sb="6" eb="8">
      <t>ミコ</t>
    </rPh>
    <rPh sb="8" eb="9">
      <t>ガク</t>
    </rPh>
    <phoneticPr fontId="2"/>
  </si>
  <si>
    <t>プロ売上</t>
    <rPh sb="2" eb="4">
      <t>ウリアゲ</t>
    </rPh>
    <phoneticPr fontId="2"/>
  </si>
  <si>
    <t>審判員手帳</t>
    <rPh sb="0" eb="5">
      <t>シンパンインテチョウ</t>
    </rPh>
    <phoneticPr fontId="2"/>
  </si>
  <si>
    <t xml:space="preserve">          什器備品購入支出</t>
  </si>
  <si>
    <t>クロカン</t>
  </si>
  <si>
    <t xml:space="preserve">            その他</t>
  </si>
  <si>
    <t>日本陸連</t>
    <rPh sb="0" eb="2">
      <t>ニホン</t>
    </rPh>
    <rPh sb="2" eb="4">
      <t>リクレン</t>
    </rPh>
    <phoneticPr fontId="2"/>
  </si>
  <si>
    <t>県体協</t>
    <rPh sb="0" eb="1">
      <t>ケン</t>
    </rPh>
    <rPh sb="1" eb="3">
      <t>タイキョウ</t>
    </rPh>
    <phoneticPr fontId="2"/>
  </si>
  <si>
    <t>県民駅伝</t>
    <rPh sb="0" eb="2">
      <t>ケンミン</t>
    </rPh>
    <rPh sb="2" eb="4">
      <t>エキデン</t>
    </rPh>
    <phoneticPr fontId="2"/>
  </si>
  <si>
    <t xml:space="preserve">          地方公共団体助成金</t>
  </si>
  <si>
    <t xml:space="preserve">          強化費支出</t>
  </si>
  <si>
    <t xml:space="preserve">          退職給付引当預金</t>
  </si>
  <si>
    <t>　２．事業活動支出</t>
    <rPh sb="3" eb="5">
      <t>ジギョウ</t>
    </rPh>
    <rPh sb="5" eb="7">
      <t>カツドウ</t>
    </rPh>
    <rPh sb="7" eb="9">
      <t>シシュツ</t>
    </rPh>
    <phoneticPr fontId="2"/>
  </si>
  <si>
    <r>
      <t xml:space="preserve">          </t>
    </r>
    <r>
      <rPr>
        <sz val="11"/>
        <color theme="1"/>
        <rFont val="ＭＳ Ｐゴシック"/>
        <family val="3"/>
        <charset val="128"/>
      </rPr>
      <t>土地</t>
    </r>
  </si>
  <si>
    <t>　　①　事業費支出</t>
    <rPh sb="4" eb="7">
      <t>ジギョウヒ</t>
    </rPh>
    <rPh sb="7" eb="9">
      <t>シシュツ</t>
    </rPh>
    <phoneticPr fontId="2"/>
  </si>
  <si>
    <t>未来への道１０００Ｋｍ縦断リレー打合せ会議等
三役会・監査会旅費 他</t>
  </si>
  <si>
    <t xml:space="preserve">        事業費支出</t>
  </si>
  <si>
    <t>旅費・交通費</t>
    <rPh sb="0" eb="2">
      <t>リョヒ</t>
    </rPh>
    <rPh sb="3" eb="6">
      <t>コウツウヒ</t>
    </rPh>
    <phoneticPr fontId="2"/>
  </si>
  <si>
    <t>２０２２年度競歩ブッロク冬季県外選抜強化合宿（概算：舘岡強化部長）</t>
  </si>
  <si>
    <t>　カフスセット</t>
  </si>
  <si>
    <t>夏季県内中高合同強化合宿練習会（精算：保険料）</t>
  </si>
  <si>
    <t>　旅費交通費</t>
    <rPh sb="1" eb="3">
      <t>リョヒ</t>
    </rPh>
    <rPh sb="3" eb="6">
      <t>コウツウヒ</t>
    </rPh>
    <phoneticPr fontId="2"/>
  </si>
  <si>
    <t>諸謝金</t>
    <rPh sb="0" eb="3">
      <t>ショシャキン</t>
    </rPh>
    <phoneticPr fontId="2"/>
  </si>
  <si>
    <t>２０２２年度Ｕ１３第５回冬季週末練習会（概算：舘岡強化部長）</t>
  </si>
  <si>
    <t xml:space="preserve">          印税</t>
  </si>
  <si>
    <t>２０２２年度都道府県男女駅伝調整合宿（精算：郵送料）</t>
  </si>
  <si>
    <t xml:space="preserve">          雑                 支                 出</t>
  </si>
  <si>
    <t>補助金</t>
    <rPh sb="0" eb="3">
      <t>ホジョキン</t>
    </rPh>
    <phoneticPr fontId="2"/>
  </si>
  <si>
    <r>
      <t xml:space="preserve">          </t>
    </r>
    <r>
      <rPr>
        <sz val="12"/>
        <rFont val="ＤＦ平成明朝体W7"/>
      </rPr>
      <t>基本金引当有価証券</t>
    </r>
  </si>
  <si>
    <t xml:space="preserve">          基本財産運用収入</t>
  </si>
  <si>
    <t>強化費</t>
    <rPh sb="0" eb="3">
      <t>キョウカヒ</t>
    </rPh>
    <phoneticPr fontId="2"/>
  </si>
  <si>
    <t>賃借料</t>
    <rPh sb="0" eb="3">
      <t>チンシャクリョウ</t>
    </rPh>
    <phoneticPr fontId="2"/>
  </si>
  <si>
    <t>NO.３</t>
  </si>
  <si>
    <t xml:space="preserve">  ２．固定負債</t>
  </si>
  <si>
    <t>会議費</t>
    <rPh sb="0" eb="3">
      <t>カイギヒ</t>
    </rPh>
    <phoneticPr fontId="2"/>
  </si>
  <si>
    <t xml:space="preserve">          寄付金収入</t>
  </si>
  <si>
    <t>損害保険料</t>
    <rPh sb="0" eb="2">
      <t>ソンガイ</t>
    </rPh>
    <rPh sb="2" eb="5">
      <t>ホケンリョウ</t>
    </rPh>
    <phoneticPr fontId="2"/>
  </si>
  <si>
    <t>２０２２年度障害ブロック県外選抜合宿（精算：キャンセル料）</t>
  </si>
  <si>
    <t>荷造配達費</t>
    <rPh sb="0" eb="2">
      <t>ニヅク</t>
    </rPh>
    <rPh sb="2" eb="4">
      <t>ハイタツ</t>
    </rPh>
    <rPh sb="4" eb="5">
      <t>ヒ</t>
    </rPh>
    <phoneticPr fontId="2"/>
  </si>
  <si>
    <r>
      <rPr>
        <b/>
        <sz val="11"/>
        <color theme="1"/>
        <rFont val="ＤＦ平成明朝体W7"/>
      </rPr>
      <t>金　　額</t>
    </r>
    <rPh sb="0" eb="1">
      <t>キン</t>
    </rPh>
    <rPh sb="3" eb="4">
      <t>ガク</t>
    </rPh>
    <phoneticPr fontId="2"/>
  </si>
  <si>
    <t>２０２２年度障害ブロック県外選抜合宿（概算：１２/２６）</t>
  </si>
  <si>
    <t xml:space="preserve">          雑支出（国際）</t>
  </si>
  <si>
    <t>理事長</t>
    <rPh sb="0" eb="3">
      <t>リジチョウ</t>
    </rPh>
    <phoneticPr fontId="2"/>
  </si>
  <si>
    <t>マスターズ</t>
  </si>
  <si>
    <t>備消品費</t>
    <rPh sb="0" eb="1">
      <t>ビ</t>
    </rPh>
    <rPh sb="3" eb="4">
      <t>ヒ</t>
    </rPh>
    <phoneticPr fontId="2"/>
  </si>
  <si>
    <t>２０２２年度都道府県男女駅伝調整合宿（精算：コロナ対策代）</t>
  </si>
  <si>
    <t xml:space="preserve">        固定資産売却収入</t>
  </si>
  <si>
    <t>２０２２年度中高合同夏季県内選抜強化練習会（精算：競技場使用料）</t>
  </si>
  <si>
    <t>事業費計(C+D+E)</t>
    <rPh sb="0" eb="3">
      <t>ジギョウヒ</t>
    </rPh>
    <rPh sb="3" eb="4">
      <t>ケイ</t>
    </rPh>
    <phoneticPr fontId="2"/>
  </si>
  <si>
    <t>Ｓ　級</t>
    <rPh sb="2" eb="3">
      <t>キュウ</t>
    </rPh>
    <phoneticPr fontId="2"/>
  </si>
  <si>
    <t>審判員胸章</t>
    <rPh sb="0" eb="5">
      <t>シンパンインキョウショウ</t>
    </rPh>
    <phoneticPr fontId="2"/>
  </si>
  <si>
    <t>事務所電話代　ネット通信料
携帯代   他</t>
  </si>
  <si>
    <t>予　算　額</t>
    <rPh sb="0" eb="1">
      <t>ヨ</t>
    </rPh>
    <rPh sb="2" eb="3">
      <t>サン</t>
    </rPh>
    <rPh sb="4" eb="5">
      <t>ガク</t>
    </rPh>
    <phoneticPr fontId="2"/>
  </si>
  <si>
    <t>NO.１</t>
  </si>
  <si>
    <t>ジュニア予</t>
    <rPh sb="4" eb="5">
      <t>ヨ</t>
    </rPh>
    <phoneticPr fontId="2"/>
  </si>
  <si>
    <t>決　算　額</t>
    <rPh sb="0" eb="1">
      <t>ケッ</t>
    </rPh>
    <rPh sb="2" eb="3">
      <t>サン</t>
    </rPh>
    <rPh sb="4" eb="5">
      <t>ガク</t>
    </rPh>
    <phoneticPr fontId="2"/>
  </si>
  <si>
    <t xml:space="preserve">          民間補助金</t>
  </si>
  <si>
    <t>２０２２年度競歩ブッロク冬季県外選抜強化合宿（精算：傷害保険料）</t>
  </si>
  <si>
    <t xml:space="preserve">          短期借入金収入</t>
  </si>
  <si>
    <t>秋季・小録</t>
    <rPh sb="0" eb="2">
      <t>シュウキ</t>
    </rPh>
    <rPh sb="3" eb="4">
      <t>ショウ</t>
    </rPh>
    <phoneticPr fontId="2"/>
  </si>
  <si>
    <t>春　季</t>
    <rPh sb="0" eb="1">
      <t>ハル</t>
    </rPh>
    <rPh sb="2" eb="3">
      <t>キ</t>
    </rPh>
    <phoneticPr fontId="2"/>
  </si>
  <si>
    <t>小　交</t>
    <rPh sb="0" eb="1">
      <t>ショウ</t>
    </rPh>
    <rPh sb="2" eb="3">
      <t>コウ</t>
    </rPh>
    <phoneticPr fontId="2"/>
  </si>
  <si>
    <t>２０２２年度第３回冬季県内週末強化練習会（概算）</t>
  </si>
  <si>
    <t xml:space="preserve">    (1) 基本財産</t>
  </si>
  <si>
    <t>国　予</t>
    <rPh sb="0" eb="1">
      <t>コク</t>
    </rPh>
    <rPh sb="2" eb="3">
      <t>ヨ</t>
    </rPh>
    <phoneticPr fontId="2"/>
  </si>
  <si>
    <t xml:space="preserve">        寄付金収入</t>
  </si>
  <si>
    <t>科        目</t>
  </si>
  <si>
    <t>国　体</t>
    <rPh sb="0" eb="1">
      <t>クニ</t>
    </rPh>
    <rPh sb="2" eb="3">
      <t>カラダ</t>
    </rPh>
    <phoneticPr fontId="2"/>
  </si>
  <si>
    <t>ネクタイ（エンジ）</t>
  </si>
  <si>
    <t>奥　羽</t>
    <rPh sb="0" eb="1">
      <t>オク</t>
    </rPh>
    <rPh sb="2" eb="3">
      <t>ハネ</t>
    </rPh>
    <phoneticPr fontId="2"/>
  </si>
  <si>
    <t>２０２２年度Ｕ１３冬季選抜県内週末練習会（精算：競技場使用料）</t>
  </si>
  <si>
    <t>２０２２年度競歩ブッロク冬季県外選抜強化合宿（精算：補食費）</t>
  </si>
  <si>
    <t>さくら</t>
  </si>
  <si>
    <t>普  通  預  金</t>
  </si>
  <si>
    <t>十　八</t>
    <rPh sb="0" eb="1">
      <t>ジュウ</t>
    </rPh>
    <rPh sb="2" eb="3">
      <t>ハチ</t>
    </rPh>
    <phoneticPr fontId="2"/>
  </si>
  <si>
    <t>２０２２年奧羽横断駅伝競走大会（概算：１０／２８）</t>
  </si>
  <si>
    <t xml:space="preserve">        前期繰越収支差額</t>
  </si>
  <si>
    <t>全女子</t>
    <rPh sb="0" eb="1">
      <t>ゼン</t>
    </rPh>
    <rPh sb="1" eb="3">
      <t>ジョシ</t>
    </rPh>
    <phoneticPr fontId="2"/>
  </si>
  <si>
    <t>全男子</t>
    <rPh sb="0" eb="1">
      <t>ゼン</t>
    </rPh>
    <rPh sb="1" eb="3">
      <t>ダンシ</t>
    </rPh>
    <phoneticPr fontId="2"/>
  </si>
  <si>
    <r>
      <t>税</t>
    </r>
    <r>
      <rPr>
        <sz val="8"/>
        <rFont val="ＤＦ平成明朝体W7"/>
      </rPr>
      <t xml:space="preserve">金代（消費税・県民税・市民税） </t>
    </r>
  </si>
  <si>
    <t>全小交</t>
    <rPh sb="0" eb="1">
      <t>ゼン</t>
    </rPh>
    <rPh sb="1" eb="2">
      <t>ショウ</t>
    </rPh>
    <rPh sb="2" eb="3">
      <t>コウ</t>
    </rPh>
    <phoneticPr fontId="2"/>
  </si>
  <si>
    <t xml:space="preserve">          未収消費税等</t>
  </si>
  <si>
    <r>
      <t xml:space="preserve">    (3) </t>
    </r>
    <r>
      <rPr>
        <sz val="11"/>
        <color theme="1"/>
        <rFont val="ＭＳ Ｐゴシック"/>
        <family val="3"/>
        <charset val="128"/>
      </rPr>
      <t>その他固定資産</t>
    </r>
  </si>
  <si>
    <t>全クロカン</t>
    <rPh sb="0" eb="1">
      <t>ゼン</t>
    </rPh>
    <phoneticPr fontId="2"/>
  </si>
  <si>
    <t>青函交</t>
    <rPh sb="0" eb="2">
      <t>セイカン</t>
    </rPh>
    <rPh sb="2" eb="3">
      <t>コウ</t>
    </rPh>
    <phoneticPr fontId="2"/>
  </si>
  <si>
    <t xml:space="preserve">        登    録    料     受     入    収    入</t>
  </si>
  <si>
    <t xml:space="preserve">          雑支出</t>
  </si>
  <si>
    <t>２０２２年度第４回冬季週末練習会（精算：指導者交通費）</t>
  </si>
  <si>
    <t>業務委託料</t>
    <rPh sb="0" eb="2">
      <t>ギョウム</t>
    </rPh>
    <rPh sb="2" eb="5">
      <t>イタクリョウ</t>
    </rPh>
    <phoneticPr fontId="2"/>
  </si>
  <si>
    <t>東北総体</t>
    <rPh sb="0" eb="2">
      <t>トウホク</t>
    </rPh>
    <rPh sb="2" eb="4">
      <t>ソウタイ</t>
    </rPh>
    <phoneticPr fontId="2"/>
  </si>
  <si>
    <t>練習会</t>
    <rPh sb="0" eb="3">
      <t>レンシュウカイ</t>
    </rPh>
    <phoneticPr fontId="2"/>
  </si>
  <si>
    <t>Ｂ　級</t>
  </si>
  <si>
    <t>２０２２年度ブロック練習会第一回Ｕ－１３週末練習会（概算：１２/６）</t>
  </si>
  <si>
    <t>事務費</t>
    <rPh sb="0" eb="3">
      <t>ジムヒ</t>
    </rPh>
    <phoneticPr fontId="2"/>
  </si>
  <si>
    <t>２７年度繰越額</t>
    <rPh sb="2" eb="4">
      <t>ネンド</t>
    </rPh>
    <rPh sb="4" eb="7">
      <t>クリコシガク</t>
    </rPh>
    <phoneticPr fontId="2"/>
  </si>
  <si>
    <t>２０２３年度あおもり桜マラソン大会（概算：柳田事業部長）</t>
  </si>
  <si>
    <t>一　般</t>
    <rPh sb="0" eb="1">
      <t>イチ</t>
    </rPh>
    <rPh sb="2" eb="3">
      <t>ハン</t>
    </rPh>
    <phoneticPr fontId="2"/>
  </si>
  <si>
    <t>駅　伝</t>
    <rPh sb="0" eb="1">
      <t>エキ</t>
    </rPh>
    <rPh sb="2" eb="3">
      <t>デン</t>
    </rPh>
    <phoneticPr fontId="2"/>
  </si>
  <si>
    <t xml:space="preserve">          法定福利費支出</t>
  </si>
  <si>
    <t>小計</t>
    <rPh sb="0" eb="1">
      <t>ショウ</t>
    </rPh>
    <rPh sb="1" eb="2">
      <t>ケイ</t>
    </rPh>
    <phoneticPr fontId="2"/>
  </si>
  <si>
    <t>事業活動支出</t>
    <rPh sb="0" eb="2">
      <t>ジギョウ</t>
    </rPh>
    <rPh sb="2" eb="4">
      <t>カツドウ</t>
    </rPh>
    <rPh sb="4" eb="6">
      <t>シシュツ</t>
    </rPh>
    <phoneticPr fontId="2"/>
  </si>
  <si>
    <t xml:space="preserve">          ソフトウェア資産取得支出</t>
  </si>
  <si>
    <t>小計</t>
    <rPh sb="0" eb="2">
      <t>ショウケイ</t>
    </rPh>
    <phoneticPr fontId="2"/>
  </si>
  <si>
    <t xml:space="preserve">  総　　括　　表</t>
    <rPh sb="2" eb="3">
      <t>ソウ</t>
    </rPh>
    <rPh sb="5" eb="6">
      <t>カツ</t>
    </rPh>
    <rPh sb="8" eb="9">
      <t>ヒョウ</t>
    </rPh>
    <phoneticPr fontId="2"/>
  </si>
  <si>
    <t>　　⑤　受託金・助成金収入</t>
    <rPh sb="4" eb="6">
      <t>ジュタク</t>
    </rPh>
    <rPh sb="6" eb="7">
      <t>キン</t>
    </rPh>
    <rPh sb="8" eb="11">
      <t>ジョセイキン</t>
    </rPh>
    <rPh sb="11" eb="13">
      <t>シュウニュウ</t>
    </rPh>
    <phoneticPr fontId="2"/>
  </si>
  <si>
    <t>強　　化　　費</t>
    <rPh sb="0" eb="1">
      <t>ツヨシ</t>
    </rPh>
    <rPh sb="3" eb="4">
      <t>カ</t>
    </rPh>
    <rPh sb="6" eb="7">
      <t>ヒ</t>
    </rPh>
    <phoneticPr fontId="2"/>
  </si>
  <si>
    <t>評議員負担金（十和田市陸上競技協会）</t>
  </si>
  <si>
    <t>大会派遣費</t>
    <rPh sb="0" eb="2">
      <t>タイカイ</t>
    </rPh>
    <rPh sb="2" eb="5">
      <t>ハケンヒ</t>
    </rPh>
    <phoneticPr fontId="2"/>
  </si>
  <si>
    <t>総　合　計</t>
    <rPh sb="0" eb="1">
      <t>ソウ</t>
    </rPh>
    <rPh sb="2" eb="3">
      <t>ア</t>
    </rPh>
    <rPh sb="4" eb="5">
      <t>ケイ</t>
    </rPh>
    <phoneticPr fontId="2"/>
  </si>
  <si>
    <t>本年度事業活動支出</t>
    <rPh sb="0" eb="3">
      <t>ホンネンド</t>
    </rPh>
    <rPh sb="3" eb="5">
      <t>ジギョウ</t>
    </rPh>
    <rPh sb="5" eb="7">
      <t>カツドウ</t>
    </rPh>
    <rPh sb="7" eb="9">
      <t>シシュツ</t>
    </rPh>
    <phoneticPr fontId="2"/>
  </si>
  <si>
    <t>２０２２年度投擲ブロック冬季県外選抜強化合宿 九州共立大学（精算：レンタカー燃料代）</t>
  </si>
  <si>
    <t>NO.２</t>
  </si>
  <si>
    <t>２０２２年度第２回投擲ブロック週末練習会（精算：競技場使用料）</t>
  </si>
  <si>
    <t xml:space="preserve">        財務活動収入計</t>
  </si>
  <si>
    <t>　　②　管理費支出</t>
    <rPh sb="4" eb="7">
      <t>カンリヒ</t>
    </rPh>
    <rPh sb="7" eb="9">
      <t>シシュツ</t>
    </rPh>
    <phoneticPr fontId="2"/>
  </si>
  <si>
    <t>その他事業費精算</t>
    <rPh sb="2" eb="3">
      <t>タ</t>
    </rPh>
    <rPh sb="3" eb="6">
      <t>ジギョウヒ</t>
    </rPh>
    <rPh sb="6" eb="8">
      <t>セイサン</t>
    </rPh>
    <phoneticPr fontId="2"/>
  </si>
  <si>
    <t xml:space="preserve">          商標権</t>
  </si>
  <si>
    <t>教育・研修費</t>
    <rPh sb="0" eb="2">
      <t>キョウイク</t>
    </rPh>
    <rPh sb="3" eb="6">
      <t>ケンシュウヒ</t>
    </rPh>
    <phoneticPr fontId="2"/>
  </si>
  <si>
    <t>旅費交通費</t>
    <rPh sb="0" eb="2">
      <t>リョヒ</t>
    </rPh>
    <rPh sb="2" eb="5">
      <t>コウツウヒ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</si>
  <si>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</si>
  <si>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 xml:space="preserve">            カフスセット</t>
  </si>
  <si>
    <t>通信運搬費</t>
    <rPh sb="0" eb="2">
      <t>ツウシン</t>
    </rPh>
    <rPh sb="2" eb="5">
      <t>ウンパンヒ</t>
    </rPh>
    <phoneticPr fontId="2"/>
  </si>
  <si>
    <t xml:space="preserve">          基   本   財    産    引    当   預   金</t>
  </si>
  <si>
    <t xml:space="preserve">        固定資産合計</t>
  </si>
  <si>
    <r>
      <t xml:space="preserve">        </t>
    </r>
    <r>
      <rPr>
        <sz val="11"/>
        <color theme="1"/>
        <rFont val="ＭＳ Ｐゴシック"/>
        <family val="3"/>
        <charset val="128"/>
      </rPr>
      <t>負債及び正味財産合計</t>
    </r>
  </si>
  <si>
    <t>電話料金</t>
    <rPh sb="0" eb="2">
      <t>デンワ</t>
    </rPh>
    <rPh sb="2" eb="4">
      <t>リョウキン</t>
    </rPh>
    <phoneticPr fontId="2"/>
  </si>
  <si>
    <t>①合　計</t>
    <rPh sb="1" eb="2">
      <t>ア</t>
    </rPh>
    <rPh sb="3" eb="4">
      <t>ケイ</t>
    </rPh>
    <phoneticPr fontId="2"/>
  </si>
  <si>
    <t>一般（審判兼務）</t>
    <rPh sb="3" eb="5">
      <t>シンパン</t>
    </rPh>
    <rPh sb="5" eb="7">
      <t>ケンム</t>
    </rPh>
    <phoneticPr fontId="2"/>
  </si>
  <si>
    <t>運搬費</t>
    <rPh sb="0" eb="3">
      <t>ウンパンヒ</t>
    </rPh>
    <phoneticPr fontId="2"/>
  </si>
  <si>
    <t>繰越額</t>
    <rPh sb="0" eb="3">
      <t>クリコシガク</t>
    </rPh>
    <phoneticPr fontId="2"/>
  </si>
  <si>
    <t>支払手数料</t>
    <rPh sb="0" eb="5">
      <t>シハライテスウリョウ</t>
    </rPh>
    <phoneticPr fontId="2"/>
  </si>
  <si>
    <t xml:space="preserve">            タイピン</t>
  </si>
  <si>
    <t>評議員負担金（南津軽陸上競技協会）</t>
  </si>
  <si>
    <t>銀行支払手数料</t>
    <rPh sb="0" eb="2">
      <t>ギンコウ</t>
    </rPh>
    <rPh sb="2" eb="4">
      <t>シハライ</t>
    </rPh>
    <rPh sb="4" eb="7">
      <t>テスウリョウ</t>
    </rPh>
    <phoneticPr fontId="2"/>
  </si>
  <si>
    <t>印刷製本費</t>
    <rPh sb="0" eb="5">
      <t>インサツセイホンヒ</t>
    </rPh>
    <phoneticPr fontId="2"/>
  </si>
  <si>
    <t>　高　　　　　　　校</t>
    <rPh sb="1" eb="2">
      <t>タカ</t>
    </rPh>
    <rPh sb="9" eb="10">
      <t>コウ</t>
    </rPh>
    <phoneticPr fontId="2"/>
  </si>
  <si>
    <t>新聞図書費</t>
    <rPh sb="0" eb="2">
      <t>シンブン</t>
    </rPh>
    <rPh sb="2" eb="4">
      <t>トショ</t>
    </rPh>
    <rPh sb="4" eb="5">
      <t>ヒ</t>
    </rPh>
    <phoneticPr fontId="2"/>
  </si>
  <si>
    <t>交際費</t>
    <rPh sb="0" eb="3">
      <t>コウサイヒ</t>
    </rPh>
    <phoneticPr fontId="2"/>
  </si>
  <si>
    <t xml:space="preserve">          プ    ロ    グ     ラ     ム    売    上</t>
  </si>
  <si>
    <r>
      <t xml:space="preserve">          </t>
    </r>
    <r>
      <rPr>
        <sz val="11"/>
        <color theme="1"/>
        <rFont val="ＭＳ Ｐゴシック"/>
        <family val="3"/>
        <charset val="128"/>
      </rPr>
      <t>民間助成金</t>
    </r>
  </si>
  <si>
    <t>収入</t>
    <rPh sb="0" eb="2">
      <t>シュウニュウ</t>
    </rPh>
    <phoneticPr fontId="2"/>
  </si>
  <si>
    <t>－</t>
  </si>
  <si>
    <t xml:space="preserve">          通    信    運     搬     費    支    出</t>
  </si>
  <si>
    <r>
      <t xml:space="preserve">          </t>
    </r>
    <r>
      <rPr>
        <sz val="11"/>
        <color theme="1"/>
        <rFont val="ＭＳ Ｐゴシック"/>
        <family val="3"/>
        <charset val="128"/>
      </rPr>
      <t>前受金</t>
    </r>
  </si>
  <si>
    <t>支出</t>
    <rPh sb="0" eb="2">
      <t>シシュツ</t>
    </rPh>
    <phoneticPr fontId="2"/>
  </si>
  <si>
    <t>２０２２年度都道府県女子駅伝中学生強化事業（精算：駐車場代）</t>
  </si>
  <si>
    <t xml:space="preserve">          未払事業税</t>
  </si>
  <si>
    <t xml:space="preserve">  一 般 及 び 大 学 生</t>
  </si>
  <si>
    <t>水道光熱費</t>
    <rPh sb="0" eb="2">
      <t>スイドウ</t>
    </rPh>
    <rPh sb="2" eb="3">
      <t>ヒカリ</t>
    </rPh>
    <rPh sb="3" eb="4">
      <t>ネツ</t>
    </rPh>
    <rPh sb="4" eb="5">
      <t>ヒ</t>
    </rPh>
    <phoneticPr fontId="2"/>
  </si>
  <si>
    <t>前年度繰越額</t>
    <rPh sb="0" eb="6">
      <t>ゼンネンドクリコシガク</t>
    </rPh>
    <phoneticPr fontId="2"/>
  </si>
  <si>
    <t xml:space="preserve">          損    害    保     険     料    支    出</t>
  </si>
  <si>
    <t>次年度繰越額</t>
    <rPh sb="0" eb="3">
      <t>ジネンド</t>
    </rPh>
    <rPh sb="3" eb="6">
      <t>クリコシガク</t>
    </rPh>
    <phoneticPr fontId="2"/>
  </si>
  <si>
    <t>県民駅伝</t>
  </si>
  <si>
    <t>単位：円</t>
    <rPh sb="0" eb="2">
      <t>タンイ</t>
    </rPh>
    <rPh sb="3" eb="4">
      <t>エン</t>
    </rPh>
    <phoneticPr fontId="2"/>
  </si>
  <si>
    <t>登記登録処理費</t>
    <rPh sb="0" eb="2">
      <t>トウキ</t>
    </rPh>
    <rPh sb="2" eb="4">
      <t>トウロク</t>
    </rPh>
    <rPh sb="4" eb="7">
      <t>ショリヒ</t>
    </rPh>
    <phoneticPr fontId="2"/>
  </si>
  <si>
    <t>２０２２年度第４回Ｕ１３冬季県内週末練習会（概算：１/１７）</t>
  </si>
  <si>
    <t>租税公課</t>
    <rPh sb="0" eb="2">
      <t>ソゼイ</t>
    </rPh>
    <rPh sb="2" eb="4">
      <t>コウカ</t>
    </rPh>
    <phoneticPr fontId="2"/>
  </si>
  <si>
    <t>副理事長</t>
    <rPh sb="0" eb="4">
      <t>フクリジチョウ</t>
    </rPh>
    <phoneticPr fontId="2"/>
  </si>
  <si>
    <t xml:space="preserve">          ドーピング費支出</t>
  </si>
  <si>
    <t>各種大会精算</t>
    <rPh sb="0" eb="2">
      <t>カクシュ</t>
    </rPh>
    <rPh sb="2" eb="4">
      <t>タイカイ</t>
    </rPh>
    <rPh sb="4" eb="6">
      <t>セイサン</t>
    </rPh>
    <phoneticPr fontId="2"/>
  </si>
  <si>
    <t>青函交</t>
    <rPh sb="0" eb="1">
      <t>アオ</t>
    </rPh>
    <rPh sb="2" eb="3">
      <t>コウ</t>
    </rPh>
    <phoneticPr fontId="2"/>
  </si>
  <si>
    <t>２０２２年度障害ブロック県外選抜合宿（概算：舘岡強化部長）</t>
  </si>
  <si>
    <t>小学</t>
    <rPh sb="0" eb="2">
      <t>ショウガク</t>
    </rPh>
    <phoneticPr fontId="2"/>
  </si>
  <si>
    <t xml:space="preserve">          登記登録処理費支出</t>
  </si>
  <si>
    <t>他会計への操出金</t>
    <rPh sb="0" eb="3">
      <t>タカイケイ</t>
    </rPh>
    <rPh sb="5" eb="8">
      <t>クリダシキン</t>
    </rPh>
    <phoneticPr fontId="2"/>
  </si>
  <si>
    <t>評議員負担金（三沢市陸上競技協会）</t>
  </si>
  <si>
    <t>平成２７年度青森陸上競技協会中間決算報告書</t>
    <rPh sb="0" eb="2">
      <t>ヘイセイ</t>
    </rPh>
    <rPh sb="4" eb="6">
      <t>ネンド</t>
    </rPh>
    <rPh sb="6" eb="8">
      <t>アオモリ</t>
    </rPh>
    <rPh sb="8" eb="10">
      <t>リクジョウ</t>
    </rPh>
    <rPh sb="10" eb="12">
      <t>キョウギ</t>
    </rPh>
    <rPh sb="12" eb="14">
      <t>キョウカイ</t>
    </rPh>
    <rPh sb="14" eb="16">
      <t>チュウカン</t>
    </rPh>
    <rPh sb="16" eb="18">
      <t>ケッサン</t>
    </rPh>
    <rPh sb="18" eb="21">
      <t>ホウコクショ</t>
    </rPh>
    <phoneticPr fontId="2"/>
  </si>
  <si>
    <t xml:space="preserve">  １．事業活動収入</t>
  </si>
  <si>
    <t>都道府県男子駅伝中学生強化費（精算：参加費）</t>
  </si>
  <si>
    <r>
      <t xml:space="preserve">          </t>
    </r>
    <r>
      <rPr>
        <sz val="11"/>
        <color theme="1"/>
        <rFont val="ＭＳ Ｐゴシック"/>
        <family val="3"/>
        <charset val="128"/>
      </rPr>
      <t>現金預金</t>
    </r>
  </si>
  <si>
    <t xml:space="preserve">          後援名義使用料</t>
  </si>
  <si>
    <t>区　分</t>
    <rPh sb="0" eb="1">
      <t>ク</t>
    </rPh>
    <rPh sb="2" eb="3">
      <t>ブン</t>
    </rPh>
    <phoneticPr fontId="2"/>
  </si>
  <si>
    <t>人　数</t>
    <rPh sb="0" eb="1">
      <t>ヒト</t>
    </rPh>
    <rPh sb="2" eb="3">
      <t>スウ</t>
    </rPh>
    <phoneticPr fontId="2"/>
  </si>
  <si>
    <t>評議員（26人）</t>
    <rPh sb="0" eb="3">
      <t>ヒョウギイン</t>
    </rPh>
    <rPh sb="6" eb="7">
      <t>ニン</t>
    </rPh>
    <phoneticPr fontId="2"/>
  </si>
  <si>
    <t>金　額</t>
    <rPh sb="0" eb="1">
      <t>キン</t>
    </rPh>
    <rPh sb="2" eb="3">
      <t>ガク</t>
    </rPh>
    <phoneticPr fontId="2"/>
  </si>
  <si>
    <t>２０２２年度ＪＡＡＦ公認コーチ専門種目講習代（精算：宿泊費）</t>
  </si>
  <si>
    <t>貸借対照表</t>
  </si>
  <si>
    <t>Ａ　級</t>
  </si>
  <si>
    <r>
      <t xml:space="preserve">  </t>
    </r>
    <r>
      <rPr>
        <sz val="11"/>
        <color theme="1"/>
        <rFont val="ＭＳ Ｐゴシック"/>
        <family val="3"/>
        <charset val="128"/>
      </rPr>
      <t>２．固定資産</t>
    </r>
  </si>
  <si>
    <t xml:space="preserve">          諸会費支出</t>
  </si>
  <si>
    <t>副会長（6人）</t>
    <rPh sb="0" eb="3">
      <t>フクカイチョウ</t>
    </rPh>
    <rPh sb="5" eb="6">
      <t>ニン</t>
    </rPh>
    <phoneticPr fontId="2"/>
  </si>
  <si>
    <t xml:space="preserve">          租税公課支出</t>
  </si>
  <si>
    <t>プログラム広告協賛金手数料（各地区陸上競技協会）</t>
  </si>
  <si>
    <t>インタネットバンキング使用料   他</t>
  </si>
  <si>
    <t>日清予選</t>
    <rPh sb="0" eb="2">
      <t>ニッシン</t>
    </rPh>
    <rPh sb="2" eb="3">
      <t>ヨ</t>
    </rPh>
    <rPh sb="3" eb="4">
      <t>セン</t>
    </rPh>
    <phoneticPr fontId="2"/>
  </si>
  <si>
    <t xml:space="preserve">  １．流動負債</t>
  </si>
  <si>
    <t>科　　　　　目</t>
    <rPh sb="0" eb="1">
      <t>カ</t>
    </rPh>
    <rPh sb="6" eb="7">
      <t>メ</t>
    </rPh>
    <phoneticPr fontId="2"/>
  </si>
  <si>
    <t>県中新人</t>
    <rPh sb="0" eb="1">
      <t>ケン</t>
    </rPh>
    <rPh sb="1" eb="2">
      <t>チュウ</t>
    </rPh>
    <rPh sb="2" eb="4">
      <t>シンジン</t>
    </rPh>
    <phoneticPr fontId="2"/>
  </si>
  <si>
    <r>
      <t xml:space="preserve">          </t>
    </r>
    <r>
      <rPr>
        <sz val="11"/>
        <color theme="1"/>
        <rFont val="ＭＳ Ｐゴシック"/>
        <family val="3"/>
        <charset val="128"/>
      </rPr>
      <t>未払事業税</t>
    </r>
  </si>
  <si>
    <t>　業務委託料</t>
    <rPh sb="1" eb="3">
      <t>ギョウム</t>
    </rPh>
    <rPh sb="3" eb="6">
      <t>イタクリョウ</t>
    </rPh>
    <phoneticPr fontId="2"/>
  </si>
  <si>
    <t>記録会①</t>
    <rPh sb="0" eb="3">
      <t>キロクカイ</t>
    </rPh>
    <phoneticPr fontId="2"/>
  </si>
  <si>
    <t>一般</t>
    <rPh sb="0" eb="2">
      <t>イッパン</t>
    </rPh>
    <phoneticPr fontId="2"/>
  </si>
  <si>
    <t>記録会②</t>
    <rPh sb="0" eb="3">
      <t>キロクカイ</t>
    </rPh>
    <phoneticPr fontId="2"/>
  </si>
  <si>
    <t>相手小科目名</t>
  </si>
  <si>
    <t>２０２２年度冬季県内選抜週末練習会コーチスキルアップ事業（精算：傷害保険料）</t>
  </si>
  <si>
    <t>単価</t>
    <rPh sb="0" eb="2">
      <t>タンカ</t>
    </rPh>
    <phoneticPr fontId="2"/>
  </si>
  <si>
    <t>全小予</t>
    <rPh sb="0" eb="1">
      <t>ゼン</t>
    </rPh>
    <rPh sb="1" eb="2">
      <t>ショウ</t>
    </rPh>
    <rPh sb="2" eb="3">
      <t>ヨ</t>
    </rPh>
    <phoneticPr fontId="2"/>
  </si>
  <si>
    <t>国体予</t>
    <rPh sb="0" eb="1">
      <t>クニ</t>
    </rPh>
    <rPh sb="1" eb="2">
      <t>カラダ</t>
    </rPh>
    <rPh sb="2" eb="3">
      <t>ヨ</t>
    </rPh>
    <phoneticPr fontId="2"/>
  </si>
  <si>
    <t>差  異</t>
  </si>
  <si>
    <t>秋季・小録</t>
    <rPh sb="0" eb="2">
      <t>シュウキ</t>
    </rPh>
    <rPh sb="3" eb="4">
      <t>ショウ</t>
    </rPh>
    <rPh sb="4" eb="5">
      <t>ロク</t>
    </rPh>
    <phoneticPr fontId="2"/>
  </si>
  <si>
    <t>受取利息</t>
  </si>
  <si>
    <t>２０２２年度広告料（奥アンツーカ（株）</t>
  </si>
  <si>
    <t>通信陸上</t>
    <rPh sb="0" eb="2">
      <t>ツウシン</t>
    </rPh>
    <rPh sb="2" eb="4">
      <t>リクジョウ</t>
    </rPh>
    <phoneticPr fontId="2"/>
  </si>
  <si>
    <t>ネクタイ（紺）</t>
    <rPh sb="5" eb="6">
      <t>コン</t>
    </rPh>
    <phoneticPr fontId="2"/>
  </si>
  <si>
    <t xml:space="preserve">        指定正味財産合計</t>
  </si>
  <si>
    <t>青函交</t>
  </si>
  <si>
    <t>借方金額</t>
  </si>
  <si>
    <t xml:space="preserve">        資産合計</t>
  </si>
  <si>
    <t>ＪＴＯｓ認定再試験旅費
東北陸上競技協会審判研修会旅費  他</t>
    <rPh sb="29" eb="30">
      <t>ホカ</t>
    </rPh>
    <phoneticPr fontId="2"/>
  </si>
  <si>
    <t xml:space="preserve">          短期貸付金回収収入</t>
  </si>
  <si>
    <t xml:space="preserve">2017/04/24    27 00 000 131 普  通  預  金 020 青森県信用組合     三役会・理事会・評議員会飲料等（高田総務部長） 000 322 会    議    費     Q4 3848  3848
</t>
  </si>
  <si>
    <t>　ネクタイ（エンジ）</t>
  </si>
  <si>
    <t>加    盟    料</t>
  </si>
  <si>
    <t>　ネクタイ（紺）</t>
    <rPh sb="6" eb="7">
      <t>コン</t>
    </rPh>
    <phoneticPr fontId="2"/>
  </si>
  <si>
    <t xml:space="preserve">          ○○基金引当有価証券</t>
  </si>
  <si>
    <t>　賃　借　料</t>
    <rPh sb="1" eb="2">
      <t>チン</t>
    </rPh>
    <rPh sb="3" eb="4">
      <t>シャク</t>
    </rPh>
    <rPh sb="5" eb="6">
      <t>リョウ</t>
    </rPh>
    <phoneticPr fontId="2"/>
  </si>
  <si>
    <t>Ⅰ　資産の部</t>
  </si>
  <si>
    <r>
      <t xml:space="preserve">          </t>
    </r>
    <r>
      <rPr>
        <sz val="11"/>
        <color theme="1"/>
        <rFont val="ＭＳ Ｐゴシック"/>
        <family val="3"/>
        <charset val="128"/>
      </rPr>
      <t>国庫助成金</t>
    </r>
  </si>
  <si>
    <t>２０２２年度広告料（（有）弘西運輸）</t>
  </si>
  <si>
    <t>２０２２年度コーチスキルアップ事業 公認コーチ取得支援（概算：舘岡強化部長）</t>
  </si>
  <si>
    <t>------------------------</t>
  </si>
  <si>
    <t>　タイピン</t>
  </si>
  <si>
    <t xml:space="preserve">          電話加入権購入支出</t>
  </si>
  <si>
    <t>カフスセット</t>
  </si>
  <si>
    <t>２０２２年度跳躍ブロック県外選抜合宿（精算：駐車場代）</t>
  </si>
  <si>
    <t>全国都道府県男子駅伝大会（概算：１/１２）</t>
  </si>
  <si>
    <t>その他</t>
  </si>
  <si>
    <t>総括表</t>
    <rPh sb="0" eb="2">
      <t>ソウカツ</t>
    </rPh>
    <rPh sb="2" eb="3">
      <t>ヒョウ</t>
    </rPh>
    <phoneticPr fontId="2"/>
  </si>
  <si>
    <t>平成27年4月1日～平成27年10月31日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rPh sb="17" eb="18">
      <t>ガツ</t>
    </rPh>
    <rPh sb="20" eb="21">
      <t>ニチ</t>
    </rPh>
    <phoneticPr fontId="2"/>
  </si>
  <si>
    <t>２０２２年度障害ブロック県外選抜合宿（精算：昼食代）</t>
  </si>
  <si>
    <t>差　　　異</t>
    <rPh sb="0" eb="1">
      <t>サ</t>
    </rPh>
    <rPh sb="4" eb="5">
      <t>イ</t>
    </rPh>
    <phoneticPr fontId="2"/>
  </si>
  <si>
    <t>評議員負担金（弘前市陸上競技協会）</t>
  </si>
  <si>
    <t>記録会①</t>
    <rPh sb="0" eb="2">
      <t>キロク</t>
    </rPh>
    <rPh sb="2" eb="3">
      <t>カイ</t>
    </rPh>
    <phoneticPr fontId="2"/>
  </si>
  <si>
    <t xml:space="preserve">        事業活動収入計</t>
  </si>
  <si>
    <t>通 信</t>
    <rPh sb="0" eb="1">
      <t>ツウ</t>
    </rPh>
    <rPh sb="2" eb="3">
      <t>シン</t>
    </rPh>
    <phoneticPr fontId="2"/>
  </si>
  <si>
    <t>１０００㎞</t>
  </si>
  <si>
    <t>県陸上競技場内協会事務室電気料</t>
  </si>
  <si>
    <t xml:space="preserve">          受贈什器備品</t>
  </si>
  <si>
    <t>記録会②</t>
    <rPh sb="0" eb="2">
      <t>キロク</t>
    </rPh>
    <rPh sb="2" eb="3">
      <t>カイ</t>
    </rPh>
    <phoneticPr fontId="2"/>
  </si>
  <si>
    <t>Ｈ２９年度加盟負担金（青森県体育協会）</t>
  </si>
  <si>
    <t>２０２２年度Ｕ１３冬季選抜県内週末練習会（精算：指導者日当）</t>
  </si>
  <si>
    <t>ジュニア</t>
  </si>
  <si>
    <t>Ⅱ  負債の部</t>
  </si>
  <si>
    <r>
      <rPr>
        <sz val="16"/>
        <color rgb="FFFF0000"/>
        <rFont val="ＤＦ平成明朝体W7"/>
      </rPr>
      <t>貸借対照表</t>
    </r>
  </si>
  <si>
    <t>個　人</t>
    <rPh sb="0" eb="1">
      <t>コ</t>
    </rPh>
    <rPh sb="2" eb="3">
      <t>ヒト</t>
    </rPh>
    <phoneticPr fontId="2"/>
  </si>
  <si>
    <t>中　学</t>
    <rPh sb="0" eb="1">
      <t>ナカ</t>
    </rPh>
    <rPh sb="2" eb="3">
      <t>ガク</t>
    </rPh>
    <phoneticPr fontId="2"/>
  </si>
  <si>
    <r>
      <t xml:space="preserve">  </t>
    </r>
    <r>
      <rPr>
        <sz val="11"/>
        <color theme="1"/>
        <rFont val="ＭＳ Ｐゴシック"/>
        <family val="3"/>
        <charset val="128"/>
      </rPr>
      <t>２．固定負債</t>
    </r>
  </si>
  <si>
    <t xml:space="preserve">2017/04/03     1 00 000 131 普  通  預  金 020 青森県信用組合     （安田理事長） 000 324 旅 費 交 通 費     Q4 52680  52680
</t>
  </si>
  <si>
    <t xml:space="preserve">          旅    費    交     通     費    支    出</t>
  </si>
  <si>
    <t>小　学</t>
    <rPh sb="0" eb="1">
      <t>ショウ</t>
    </rPh>
    <rPh sb="2" eb="3">
      <t>ガク</t>
    </rPh>
    <phoneticPr fontId="2"/>
  </si>
  <si>
    <t>会議室会場使用料</t>
  </si>
  <si>
    <t>伝票日付</t>
  </si>
  <si>
    <t>伝票番号</t>
  </si>
  <si>
    <t>広告料収益（青森銀行）</t>
  </si>
  <si>
    <t xml:space="preserve">          旅費・交通費支出（国内）</t>
  </si>
  <si>
    <t xml:space="preserve">          分担金受入収入</t>
  </si>
  <si>
    <t>数字１</t>
  </si>
  <si>
    <t>数字２</t>
  </si>
  <si>
    <r>
      <t xml:space="preserve">    (2) </t>
    </r>
    <r>
      <rPr>
        <sz val="12"/>
        <rFont val="ＤＦ平成明朝体W7"/>
      </rPr>
      <t>特定資産</t>
    </r>
  </si>
  <si>
    <t>貸方金額</t>
  </si>
  <si>
    <t xml:space="preserve">          棚卸資産</t>
  </si>
  <si>
    <t>残高</t>
  </si>
  <si>
    <t>２０２２年度都道府県男女駅伝調整合宿（精算：昼食代）</t>
  </si>
  <si>
    <t>青森県信用組合</t>
  </si>
  <si>
    <t>２０２２年度第１回投擲ブロックＵ１３冬季県内週末練習会（精算：指導者日当）</t>
  </si>
  <si>
    <t>Q4</t>
  </si>
  <si>
    <t xml:space="preserve">          立替金</t>
  </si>
  <si>
    <t>コロナ対策費（東北陸上競技協会）</t>
  </si>
  <si>
    <t>雑費</t>
    <rPh sb="0" eb="1">
      <t>ザツ</t>
    </rPh>
    <rPh sb="1" eb="2">
      <t>ヒ</t>
    </rPh>
    <phoneticPr fontId="2"/>
  </si>
  <si>
    <r>
      <t>次</t>
    </r>
    <r>
      <rPr>
        <sz val="12"/>
        <rFont val="ＤＦ平成明朝体W7"/>
      </rPr>
      <t>　期　繰　越　金</t>
    </r>
    <rPh sb="0" eb="1">
      <t>ツギ</t>
    </rPh>
    <rPh sb="2" eb="3">
      <t>キ</t>
    </rPh>
    <rPh sb="4" eb="5">
      <t>クリ</t>
    </rPh>
    <rPh sb="6" eb="7">
      <t>コシ</t>
    </rPh>
    <rPh sb="8" eb="9">
      <t>キン</t>
    </rPh>
    <phoneticPr fontId="2"/>
  </si>
  <si>
    <r>
      <t xml:space="preserve">          </t>
    </r>
    <r>
      <rPr>
        <sz val="11"/>
        <color theme="1"/>
        <rFont val="ＭＳ Ｐゴシック"/>
        <family val="3"/>
        <charset val="128"/>
      </rPr>
      <t>未収入金</t>
    </r>
  </si>
  <si>
    <t>収支計算書</t>
  </si>
  <si>
    <t>平成27年 4月 1日から平成28年 3月31日まで</t>
  </si>
  <si>
    <t>貸方事業名</t>
  </si>
  <si>
    <t xml:space="preserve">          特別会計間振替勘定</t>
  </si>
  <si>
    <t>予算額</t>
  </si>
  <si>
    <t>決算額</t>
  </si>
  <si>
    <t xml:space="preserve">          ○○○基金引当預金</t>
  </si>
  <si>
    <t>Ⅲ  財務活動収支の部</t>
  </si>
  <si>
    <t>全女子</t>
  </si>
  <si>
    <t>Ⅰ　事業活動収支の部</t>
  </si>
  <si>
    <t>２０２２年度東北総合体育大会派遣費（概算：舘岡強化部長）</t>
  </si>
  <si>
    <t xml:space="preserve">          基   本   財    産    運    用   収   入</t>
  </si>
  <si>
    <t xml:space="preserve">          強       化        費        支       出</t>
  </si>
  <si>
    <t xml:space="preserve">          什器備品</t>
  </si>
  <si>
    <t xml:space="preserve">          個                                    人</t>
  </si>
  <si>
    <r>
      <t xml:space="preserve">          </t>
    </r>
    <r>
      <rPr>
        <sz val="11"/>
        <color theme="1"/>
        <rFont val="ＭＳ Ｐゴシック"/>
        <family val="3"/>
        <charset val="128"/>
      </rPr>
      <t>賞与引当金</t>
    </r>
  </si>
  <si>
    <t xml:space="preserve">        その他他事業活動支出</t>
  </si>
  <si>
    <t xml:space="preserve">          高                                    校</t>
  </si>
  <si>
    <t xml:space="preserve">          中                                    学</t>
  </si>
  <si>
    <t xml:space="preserve">          審                                    判</t>
  </si>
  <si>
    <r>
      <rPr>
        <sz val="16"/>
        <color theme="1"/>
        <rFont val="ＤＦ平成明朝体W7"/>
      </rPr>
      <t>貸借対照表</t>
    </r>
  </si>
  <si>
    <t xml:space="preserve">          小                                    学</t>
  </si>
  <si>
    <t>　受託金・助成金収入</t>
    <rPh sb="1" eb="3">
      <t>ジュタク</t>
    </rPh>
    <rPh sb="3" eb="4">
      <t>キン</t>
    </rPh>
    <rPh sb="5" eb="10">
      <t>ジョセイキンシュウニュウ</t>
    </rPh>
    <phoneticPr fontId="2"/>
  </si>
  <si>
    <t xml:space="preserve">        分    担    金     受     入    収    入</t>
  </si>
  <si>
    <t>元東北陸上競技協会理事長告別式（香典費） 
全国都道府県男子駅伝大会激励費</t>
    <rPh sb="28" eb="29">
      <t>オトコ</t>
    </rPh>
    <phoneticPr fontId="2"/>
  </si>
  <si>
    <t xml:space="preserve">          分    担    金     受     入    収    入</t>
  </si>
  <si>
    <t>２０２２年度冬季県内選抜週末練習会コーチスキルアップ事業（精算：競技場使用料）</t>
  </si>
  <si>
    <t>長距離女子夏季県内強化合宿（精算：交通費）</t>
  </si>
  <si>
    <t xml:space="preserve">        委  託   金   ・   助   成   金   収  入</t>
  </si>
  <si>
    <t xml:space="preserve">          ソフトウェア</t>
  </si>
  <si>
    <t xml:space="preserve">          荷造配達費支出</t>
  </si>
  <si>
    <t xml:space="preserve">決算書・税務書類の作成業務費（畠山税理士事務所） 
法務局提出代理費用（佐藤司法書士） </t>
  </si>
  <si>
    <t>２０２２年度競歩ブッロク冬季県外選抜強化合宿（概算：１２/６）</t>
  </si>
  <si>
    <t xml:space="preserve">          委  託   金   ・   助   成   金   収  入</t>
  </si>
  <si>
    <t>科　　　　目</t>
  </si>
  <si>
    <t xml:space="preserve">          長期借入金収入</t>
  </si>
  <si>
    <t xml:space="preserve">          広                 告                 料</t>
  </si>
  <si>
    <t xml:space="preserve">          租     税      公      課      支     出</t>
  </si>
  <si>
    <t xml:space="preserve">          補       助        金        支       出</t>
  </si>
  <si>
    <t xml:space="preserve">          そ                 の                 他</t>
  </si>
  <si>
    <t xml:space="preserve">        雑                 収                 入</t>
  </si>
  <si>
    <t xml:space="preserve">          新    聞    図     書     費    支    出</t>
  </si>
  <si>
    <t>２０２２年度ブロック練習会第一回週末練習会（精算：昼食代）</t>
  </si>
  <si>
    <t xml:space="preserve">          受          取           利           息</t>
  </si>
  <si>
    <t xml:space="preserve">          雑                 収                 入</t>
  </si>
  <si>
    <t>２０２２年度投擲ブロック冬季県外選抜強化合宿 九州共立大学（精算：保険代）</t>
  </si>
  <si>
    <t>２０２２年度投擲ブロック冬季県外選抜強化合宿 九州共立大学（精算：駐車場代）</t>
  </si>
  <si>
    <t xml:space="preserve">  ２．事業活動支出</t>
  </si>
  <si>
    <t xml:space="preserve">            通信費支出</t>
  </si>
  <si>
    <r>
      <t xml:space="preserve">          </t>
    </r>
    <r>
      <rPr>
        <sz val="11"/>
        <color theme="1"/>
        <rFont val="ＭＳ Ｐゴシック"/>
        <family val="3"/>
        <charset val="128"/>
      </rPr>
      <t>短期貸付金</t>
    </r>
  </si>
  <si>
    <t>　寄付金収入</t>
    <rPh sb="1" eb="6">
      <t>キフキンシュウニュウ</t>
    </rPh>
    <phoneticPr fontId="2"/>
  </si>
  <si>
    <t xml:space="preserve">        事       業        費        支       出</t>
  </si>
  <si>
    <t>２０２２年度広告料（株）新日本物流）</t>
  </si>
  <si>
    <t xml:space="preserve">          旅 費 ・ 交  通  費  支  出  （ 国 内 ）</t>
  </si>
  <si>
    <t xml:space="preserve">          仮受金</t>
  </si>
  <si>
    <t xml:space="preserve">          短期借入金</t>
  </si>
  <si>
    <t xml:space="preserve">          会  場  設  営  ・   警   備  費  支  出</t>
  </si>
  <si>
    <t xml:space="preserve">          通       信        費        支       出</t>
  </si>
  <si>
    <t>本年度事業活動収入</t>
    <rPh sb="0" eb="3">
      <t>ホンネンド</t>
    </rPh>
    <rPh sb="3" eb="5">
      <t>ジギョウ</t>
    </rPh>
    <rPh sb="5" eb="7">
      <t>カツドウ</t>
    </rPh>
    <rPh sb="7" eb="9">
      <t>シュウニュウ</t>
    </rPh>
    <phoneticPr fontId="2"/>
  </si>
  <si>
    <t xml:space="preserve">          印    刷    製     本     費    支    出</t>
  </si>
  <si>
    <t xml:space="preserve">2017/04/24    34 00 000 131 普  通  預  金 020 青森県信用組合     （小野審判部長） 000 334 賃    借    料     Q4 1760  1760
</t>
  </si>
  <si>
    <t xml:space="preserve">          賃       借        料        支       出</t>
  </si>
  <si>
    <t>評議員負担金（下北郡陸上競技協会）</t>
  </si>
  <si>
    <t xml:space="preserve">          支    払    手     数     料    支    出</t>
  </si>
  <si>
    <t>　租税公課</t>
    <rPh sb="1" eb="3">
      <t>ソゼイ</t>
    </rPh>
    <rPh sb="3" eb="5">
      <t>コウカ</t>
    </rPh>
    <phoneticPr fontId="2"/>
  </si>
  <si>
    <t>プリンター・トナー代  他</t>
  </si>
  <si>
    <t xml:space="preserve">          荷    造    配     達     費    支    出</t>
  </si>
  <si>
    <t>会長負担金（吉原会長）</t>
  </si>
  <si>
    <t xml:space="preserve">          業    務    委     託     料    支    出</t>
  </si>
  <si>
    <t xml:space="preserve">          備     消      品      費      支     出</t>
  </si>
  <si>
    <t>２０２２年度都道府県男女駅伝調整合宿（精算：給水代）</t>
  </si>
  <si>
    <t xml:space="preserve">        管       理        費        支       出</t>
  </si>
  <si>
    <t>春　　季</t>
    <rPh sb="0" eb="1">
      <t>ハル</t>
    </rPh>
    <rPh sb="3" eb="4">
      <t>キ</t>
    </rPh>
    <phoneticPr fontId="2"/>
  </si>
  <si>
    <t xml:space="preserve">          加       盟        料        支       出</t>
  </si>
  <si>
    <t>２０２２年度都道府県男女駅伝調整合宿（精算：車両借用費）</t>
  </si>
  <si>
    <t xml:space="preserve">            通       信        費        支　　　出</t>
  </si>
  <si>
    <t xml:space="preserve">            電     話      料      金      支     出</t>
  </si>
  <si>
    <t xml:space="preserve">          消     耗      品      費      支     出</t>
  </si>
  <si>
    <t>相手税区分名</t>
  </si>
  <si>
    <t>２０２２年度跳躍ブロック県外選抜合宿（精算：日当）</t>
  </si>
  <si>
    <t xml:space="preserve">          水    道    水     熱     費    支    出</t>
  </si>
  <si>
    <t>２０２２年度投擲ブロック冬季県外選抜強化合宿 九州共立大学（精算：レンタカー代）</t>
  </si>
  <si>
    <t xml:space="preserve">  ２．投資活動支出</t>
  </si>
  <si>
    <t xml:space="preserve">            銀  行   支   払   手   数   料   支  出</t>
  </si>
  <si>
    <t>Ⅳ  予備費支出</t>
  </si>
  <si>
    <t>マスターズ　103,500円（男子56人女13人）</t>
    <rPh sb="13" eb="14">
      <t>エン</t>
    </rPh>
    <rPh sb="15" eb="17">
      <t>ダンシ</t>
    </rPh>
    <rPh sb="19" eb="20">
      <t>ニン</t>
    </rPh>
    <rPh sb="20" eb="21">
      <t>オンナ</t>
    </rPh>
    <rPh sb="23" eb="24">
      <t>ニン</t>
    </rPh>
    <phoneticPr fontId="2"/>
  </si>
  <si>
    <t xml:space="preserve">          退職給付引当有価証券購入支出</t>
  </si>
  <si>
    <t xml:space="preserve">  ２．固定資産</t>
  </si>
  <si>
    <t xml:space="preserve">        その他固定資産合計</t>
  </si>
  <si>
    <t>仕入10%</t>
  </si>
  <si>
    <t>----------------</t>
  </si>
  <si>
    <t xml:space="preserve">            そ     の      他      の      支     出</t>
  </si>
  <si>
    <t>　会　議　費</t>
    <rPh sb="1" eb="2">
      <t>カイ</t>
    </rPh>
    <rPh sb="3" eb="4">
      <t>ギ</t>
    </rPh>
    <rPh sb="5" eb="6">
      <t>ヒ</t>
    </rPh>
    <phoneticPr fontId="2"/>
  </si>
  <si>
    <t xml:space="preserve">          業    務    委     託     費    支    出</t>
  </si>
  <si>
    <t xml:space="preserve">          登  記   登   録   処   理   費   支  出</t>
  </si>
  <si>
    <t xml:space="preserve">          交       際        費        支       出</t>
  </si>
  <si>
    <t>県 体 協</t>
    <rPh sb="0" eb="1">
      <t>ケン</t>
    </rPh>
    <rPh sb="2" eb="3">
      <t>カラダ</t>
    </rPh>
    <rPh sb="4" eb="5">
      <t>キョウ</t>
    </rPh>
    <phoneticPr fontId="2"/>
  </si>
  <si>
    <t xml:space="preserve">          受贈建物</t>
  </si>
  <si>
    <t xml:space="preserve">        事業活動支出計</t>
  </si>
  <si>
    <t>　交　際　費</t>
    <rPh sb="1" eb="2">
      <t>コウ</t>
    </rPh>
    <rPh sb="3" eb="4">
      <t>サイ</t>
    </rPh>
    <rPh sb="5" eb="6">
      <t>ヒ</t>
    </rPh>
    <phoneticPr fontId="2"/>
  </si>
  <si>
    <t xml:space="preserve">          事業活動収支差額</t>
  </si>
  <si>
    <t>２０２２年度投擲ブロック冬季県外選抜強化合宿 九州共立大学（精算：交通費）</t>
  </si>
  <si>
    <t>２０２２年度投擲ブロック冬季県外選抜強化合宿 九州共立大学（概算：１２/１２）</t>
  </si>
  <si>
    <t>Ⅱ　投資活動収支の部</t>
  </si>
  <si>
    <t>副会長（5人）</t>
    <rPh sb="0" eb="3">
      <t>フクカイチョウ</t>
    </rPh>
    <rPh sb="5" eb="6">
      <t>ニン</t>
    </rPh>
    <phoneticPr fontId="2"/>
  </si>
  <si>
    <t>第３回投擲ブロック週末練習会（精算：競技場使用料）</t>
  </si>
  <si>
    <t xml:space="preserve">  １．投資活動収入</t>
  </si>
  <si>
    <t xml:space="preserve">          印刷製本費支出</t>
  </si>
  <si>
    <t xml:space="preserve">        投資活動収入計</t>
  </si>
  <si>
    <t xml:space="preserve">        投資活動支出計</t>
  </si>
  <si>
    <t xml:space="preserve">          投資活動収支差額</t>
  </si>
  <si>
    <t xml:space="preserve">          前渡金</t>
  </si>
  <si>
    <t>２０２２年度Ｕ－１３冬季週末練習会（概算：舘岡強化部長）</t>
  </si>
  <si>
    <t>Ⅲ　財務活動収支の部</t>
  </si>
  <si>
    <t>当年度</t>
  </si>
  <si>
    <t>　会場設営・警備費</t>
    <rPh sb="1" eb="3">
      <t>カイジョウ</t>
    </rPh>
    <rPh sb="3" eb="5">
      <t>セツエイ</t>
    </rPh>
    <rPh sb="6" eb="9">
      <t>ケイビヒ</t>
    </rPh>
    <phoneticPr fontId="2"/>
  </si>
  <si>
    <t xml:space="preserve">  １．財務活動収入</t>
  </si>
  <si>
    <t xml:space="preserve">  ２．財務活動支出</t>
  </si>
  <si>
    <t>次　期　繰　越　金</t>
    <rPh sb="0" eb="1">
      <t>ツギ</t>
    </rPh>
    <rPh sb="2" eb="3">
      <t>キ</t>
    </rPh>
    <rPh sb="4" eb="5">
      <t>クリ</t>
    </rPh>
    <rPh sb="6" eb="7">
      <t>コシ</t>
    </rPh>
    <rPh sb="8" eb="9">
      <t>キン</t>
    </rPh>
    <phoneticPr fontId="2"/>
  </si>
  <si>
    <t xml:space="preserve">        財務活動支出計</t>
  </si>
  <si>
    <t xml:space="preserve">          財務活動収支差額</t>
  </si>
  <si>
    <t xml:space="preserve">        当期収支差額</t>
  </si>
  <si>
    <r>
      <t>2022</t>
    </r>
    <r>
      <rPr>
        <sz val="11"/>
        <color rgb="FFFF0000"/>
        <rFont val="ＭＳ 明朝"/>
        <family val="1"/>
        <charset val="128"/>
      </rPr>
      <t>年</t>
    </r>
    <r>
      <rPr>
        <sz val="11"/>
        <color rgb="FFFF0000"/>
        <rFont val="ＤＦ平成明朝体W7"/>
      </rPr>
      <t>4</t>
    </r>
    <r>
      <rPr>
        <sz val="11"/>
        <color rgb="FFFF0000"/>
        <rFont val="ＭＳ 明朝"/>
        <family val="1"/>
        <charset val="128"/>
      </rPr>
      <t>月</t>
    </r>
    <r>
      <rPr>
        <sz val="11"/>
        <color rgb="FFFF0000"/>
        <rFont val="ＤＦ平成明朝体W7"/>
      </rPr>
      <t>1</t>
    </r>
    <r>
      <rPr>
        <sz val="11"/>
        <color rgb="FFFF0000"/>
        <rFont val="ＭＳ 明朝"/>
        <family val="1"/>
        <charset val="128"/>
      </rPr>
      <t>日～</t>
    </r>
    <r>
      <rPr>
        <sz val="11"/>
        <color rgb="FFFF0000"/>
        <rFont val="ＤＦ平成明朝体W7"/>
      </rPr>
      <t>2023</t>
    </r>
    <r>
      <rPr>
        <sz val="11"/>
        <color rgb="FFFF0000"/>
        <rFont val="ＭＳ 明朝"/>
        <family val="1"/>
        <charset val="128"/>
      </rPr>
      <t>年</t>
    </r>
    <r>
      <rPr>
        <sz val="11"/>
        <color rgb="FFFF0000"/>
        <rFont val="ＤＦ平成明朝体W7"/>
      </rPr>
      <t>3</t>
    </r>
    <r>
      <rPr>
        <sz val="11"/>
        <color rgb="FFFF0000"/>
        <rFont val="ＭＳ 明朝"/>
        <family val="1"/>
        <charset val="128"/>
      </rPr>
      <t>月</t>
    </r>
    <r>
      <rPr>
        <sz val="11"/>
        <color rgb="FFFF0000"/>
        <rFont val="ＤＦ平成明朝体W7"/>
      </rPr>
      <t>31</t>
    </r>
    <r>
      <rPr>
        <sz val="11"/>
        <color rgb="FFFF0000"/>
        <rFont val="ＭＳ 明朝"/>
        <family val="1"/>
        <charset val="128"/>
      </rPr>
      <t>日</t>
    </r>
  </si>
  <si>
    <t xml:space="preserve">        次期繰越収支差額</t>
  </si>
  <si>
    <t>前年度</t>
  </si>
  <si>
    <t>２０２２年度冬季県内選抜週末練習会コーチスキルアップ事業（精算：指導者昼食代）</t>
  </si>
  <si>
    <t xml:space="preserve">          特別会計振替勘定</t>
  </si>
  <si>
    <t xml:space="preserve">          仕入商品代支出</t>
  </si>
  <si>
    <t xml:space="preserve">          賞与引当金</t>
  </si>
  <si>
    <t>事業費</t>
  </si>
  <si>
    <t xml:space="preserve">            普         通          預          金</t>
  </si>
  <si>
    <t xml:space="preserve">          消耗品費支出</t>
  </si>
  <si>
    <r>
      <t xml:space="preserve">        </t>
    </r>
    <r>
      <rPr>
        <sz val="11"/>
        <color theme="1"/>
        <rFont val="ＭＳ Ｐゴシック"/>
        <family val="3"/>
        <charset val="128"/>
      </rPr>
      <t>負債合計</t>
    </r>
  </si>
  <si>
    <t>前　期　繰　越　金</t>
    <rPh sb="0" eb="1">
      <t>マエ</t>
    </rPh>
    <rPh sb="2" eb="3">
      <t>キ</t>
    </rPh>
    <rPh sb="4" eb="5">
      <t>クリ</t>
    </rPh>
    <rPh sb="6" eb="7">
      <t>コシ</t>
    </rPh>
    <rPh sb="8" eb="9">
      <t>キン</t>
    </rPh>
    <phoneticPr fontId="2"/>
  </si>
  <si>
    <t xml:space="preserve">  １．流動資産</t>
  </si>
  <si>
    <t xml:space="preserve">          現金預金</t>
  </si>
  <si>
    <t xml:space="preserve">          基本財産引当預金積立支出</t>
  </si>
  <si>
    <t xml:space="preserve">        流動資産合計</t>
  </si>
  <si>
    <r>
      <t>前</t>
    </r>
    <r>
      <rPr>
        <sz val="12"/>
        <rFont val="ＤＦ平成明朝体W7"/>
      </rPr>
      <t>　期　繰　越　金</t>
    </r>
    <rPh sb="0" eb="1">
      <t>マエ</t>
    </rPh>
    <rPh sb="2" eb="3">
      <t>キ</t>
    </rPh>
    <rPh sb="4" eb="5">
      <t>クリ</t>
    </rPh>
    <rPh sb="6" eb="7">
      <t>コシ</t>
    </rPh>
    <rPh sb="8" eb="9">
      <t>キン</t>
    </rPh>
    <phoneticPr fontId="2"/>
  </si>
  <si>
    <t xml:space="preserve">        基本財産合計</t>
  </si>
  <si>
    <t xml:space="preserve">        借入金収入</t>
  </si>
  <si>
    <t>Ⅲ　正味財産の部</t>
  </si>
  <si>
    <t xml:space="preserve">        正味財産合計</t>
  </si>
  <si>
    <t xml:space="preserve">  １．指定正味財産</t>
  </si>
  <si>
    <t xml:space="preserve">          旅費・交通費支出（国際）</t>
  </si>
  <si>
    <t xml:space="preserve">  ２．一般正味財産</t>
  </si>
  <si>
    <t xml:space="preserve">        負債及び正味財産合計</t>
  </si>
  <si>
    <t xml:space="preserve">  　　　　　　 青　森　県　信　用　組　合　本　店</t>
  </si>
  <si>
    <t>２０２２年度冬季県内選抜週末練習会コーチスキルアップ事業（精算：駐車場代）</t>
  </si>
  <si>
    <t>副会長負担金（工藤副会長）</t>
  </si>
  <si>
    <t>２０２２年度広告料（弘前市陸上競技協会）</t>
  </si>
  <si>
    <t>科　　　　　　目</t>
    <rPh sb="0" eb="1">
      <t>カ</t>
    </rPh>
    <rPh sb="7" eb="8">
      <t>メ</t>
    </rPh>
    <phoneticPr fontId="2"/>
  </si>
  <si>
    <t>都道府県男子駅伝中学生強化費（精算：支払手数料料）</t>
  </si>
  <si>
    <t>春  季</t>
    <rPh sb="0" eb="1">
      <t>ハル</t>
    </rPh>
    <rPh sb="3" eb="4">
      <t>キ</t>
    </rPh>
    <phoneticPr fontId="2"/>
  </si>
  <si>
    <r>
      <t xml:space="preserve">          </t>
    </r>
    <r>
      <rPr>
        <sz val="11"/>
        <color theme="1"/>
        <rFont val="ＭＳ Ｐゴシック"/>
        <family val="3"/>
        <charset val="128"/>
      </rPr>
      <t>棚卸資産</t>
    </r>
  </si>
  <si>
    <t>駅伝</t>
    <rPh sb="0" eb="2">
      <t>エキデン</t>
    </rPh>
    <phoneticPr fontId="2"/>
  </si>
  <si>
    <t>２０２２年度第５回冬季県内週末練習会（精算：県外指導者謝礼金）</t>
  </si>
  <si>
    <t xml:space="preserve">          受贈土地</t>
  </si>
  <si>
    <t>事務</t>
    <rPh sb="0" eb="2">
      <t>ジム</t>
    </rPh>
    <phoneticPr fontId="2"/>
  </si>
  <si>
    <t>日本陸連加盟料
青森県体育協会加盟負担金  他</t>
    <rPh sb="0" eb="2">
      <t>ニホン</t>
    </rPh>
    <rPh sb="2" eb="4">
      <t>リクレン</t>
    </rPh>
    <rPh sb="4" eb="6">
      <t>カメイ</t>
    </rPh>
    <rPh sb="6" eb="7">
      <t>リョウ</t>
    </rPh>
    <phoneticPr fontId="2"/>
  </si>
  <si>
    <t>２０２２年度第３回冬季県内週末強化練習会（概算：１/１７）</t>
  </si>
  <si>
    <t>大学生</t>
    <rPh sb="0" eb="3">
      <t>ダイガクセイ</t>
    </rPh>
    <phoneticPr fontId="2"/>
  </si>
  <si>
    <t xml:space="preserve">          未払法人税等</t>
  </si>
  <si>
    <t>２０２２年度広告料（長谷川体育施設（株）</t>
  </si>
  <si>
    <t>相手主科目名</t>
  </si>
  <si>
    <t>１０００Ｋｍ駅伝</t>
    <rPh sb="6" eb="8">
      <t>エキデン</t>
    </rPh>
    <phoneticPr fontId="2"/>
  </si>
  <si>
    <t>２０２２年度競歩ブッロク冬季県外選抜強化合宿（精算：お土産代）</t>
  </si>
  <si>
    <t>県スポ協</t>
    <rPh sb="0" eb="1">
      <t>ケン</t>
    </rPh>
    <rPh sb="3" eb="4">
      <t>キョウ</t>
    </rPh>
    <phoneticPr fontId="2"/>
  </si>
  <si>
    <t>自分事業名</t>
  </si>
  <si>
    <t>２０２２年度投擲ブロック冬季県外選抜強化合宿 九州共立大学（概算：舘岡強化部長）</t>
  </si>
  <si>
    <t>栄章盾・筒代  他</t>
    <rPh sb="4" eb="5">
      <t>ツツ</t>
    </rPh>
    <phoneticPr fontId="2"/>
  </si>
  <si>
    <t>全小交</t>
  </si>
  <si>
    <t>日本陸連加盟団体連絡協議会旅費等
全国競技運営者会議旅費 他</t>
    <rPh sb="0" eb="2">
      <t>ニホン</t>
    </rPh>
    <phoneticPr fontId="2"/>
  </si>
  <si>
    <t>２０２２年度都道府県女子駅伝中学生強化事業振込間違い（精算：ゼッケン代）</t>
  </si>
  <si>
    <t>東北高校陸上競技懇親会費・宿泊費
青森県中学総体祝賀会参加費　他</t>
    <rPh sb="31" eb="32">
      <t>ホカ</t>
    </rPh>
    <phoneticPr fontId="2"/>
  </si>
  <si>
    <t xml:space="preserve">    　　  基本財産</t>
  </si>
  <si>
    <t>一般及び大学生</t>
    <rPh sb="0" eb="2">
      <t>イッパン</t>
    </rPh>
    <rPh sb="2" eb="3">
      <t>オヨ</t>
    </rPh>
    <rPh sb="4" eb="7">
      <t>ダイガクセイ</t>
    </rPh>
    <phoneticPr fontId="2"/>
  </si>
  <si>
    <t xml:space="preserve">2017/05/08    54 00 000 131 普  通  預  金 020 青森県信用組合     （高田総務部長） 000 338 租  税  公  課     00 450  450
</t>
  </si>
  <si>
    <t>受取託金・助成金収入</t>
    <rPh sb="0" eb="2">
      <t>ウケトリ</t>
    </rPh>
    <rPh sb="2" eb="3">
      <t>コトヅケ</t>
    </rPh>
    <rPh sb="3" eb="4">
      <t>キン</t>
    </rPh>
    <rPh sb="5" eb="10">
      <t>ジョセイキンシュウニュウ</t>
    </rPh>
    <phoneticPr fontId="2"/>
  </si>
  <si>
    <t>国体予選</t>
    <rPh sb="0" eb="1">
      <t>クニ</t>
    </rPh>
    <rPh sb="1" eb="2">
      <t>カラダ</t>
    </rPh>
    <rPh sb="2" eb="4">
      <t>ヨセン</t>
    </rPh>
    <phoneticPr fontId="2"/>
  </si>
  <si>
    <t>相手小科目コード</t>
  </si>
  <si>
    <t>理事会・評議員会議案書印刷代
支出決裁伺い伝票代</t>
  </si>
  <si>
    <t xml:space="preserve">        分担金受入収入</t>
  </si>
  <si>
    <t>(月間取引累計)</t>
  </si>
  <si>
    <t>新役員登記手続費</t>
  </si>
  <si>
    <r>
      <t xml:space="preserve">        </t>
    </r>
    <r>
      <rPr>
        <sz val="11"/>
        <color theme="1"/>
        <rFont val="ＭＳ Ｐゴシック"/>
        <family val="3"/>
        <charset val="128"/>
      </rPr>
      <t>その他固定資産合計</t>
    </r>
  </si>
  <si>
    <t>三役会・理事会・評議員等  他</t>
  </si>
  <si>
    <t>Ⅱ　負債の部</t>
  </si>
  <si>
    <t xml:space="preserve">        流動負債合計</t>
  </si>
  <si>
    <r>
      <t xml:space="preserve">          </t>
    </r>
    <r>
      <rPr>
        <sz val="11"/>
        <color theme="1"/>
        <rFont val="ＭＳ Ｐゴシック"/>
        <family val="3"/>
        <charset val="128"/>
      </rPr>
      <t>受贈投資有価証券</t>
    </r>
  </si>
  <si>
    <t xml:space="preserve">        負債合計</t>
  </si>
  <si>
    <t>競技力</t>
  </si>
  <si>
    <t>大会参加者負担及び日本陸連旅費等</t>
  </si>
  <si>
    <t>貸方消費税額</t>
  </si>
  <si>
    <t xml:space="preserve">          預             り             金</t>
  </si>
  <si>
    <t xml:space="preserve">    (3) その他固定資産</t>
  </si>
  <si>
    <t>ネット通信料  他
インタネットバンキング使用料   他</t>
  </si>
  <si>
    <t xml:space="preserve">            現                　               金</t>
  </si>
  <si>
    <t>ネット通信料  電話代
インタネットバンキング使用料   他</t>
  </si>
  <si>
    <t xml:space="preserve">        他会計への繰入金支出</t>
  </si>
  <si>
    <t xml:space="preserve">          国庫助成金</t>
  </si>
  <si>
    <t>評議員負担金（西北津軽陸上競技協会）</t>
  </si>
  <si>
    <t>２０２２年度広告料（青森市陸上競技協会）</t>
  </si>
  <si>
    <t xml:space="preserve">           未　　　　収　　　　入　　　　金</t>
    <rPh sb="11" eb="12">
      <t>ミ</t>
    </rPh>
    <rPh sb="16" eb="17">
      <t>オサム</t>
    </rPh>
    <rPh sb="21" eb="22">
      <t>ニュウ</t>
    </rPh>
    <rPh sb="26" eb="27">
      <t>キン</t>
    </rPh>
    <phoneticPr fontId="2"/>
  </si>
  <si>
    <t>　雑　　　費</t>
    <rPh sb="1" eb="2">
      <t>ザツ</t>
    </rPh>
    <rPh sb="5" eb="6">
      <t>ヒ</t>
    </rPh>
    <phoneticPr fontId="2"/>
  </si>
  <si>
    <t>小学生　541,000円（男子543人女539人）</t>
    <rPh sb="0" eb="3">
      <t>ショウガクセイ</t>
    </rPh>
    <rPh sb="11" eb="12">
      <t>エン</t>
    </rPh>
    <rPh sb="13" eb="15">
      <t>ダンシ</t>
    </rPh>
    <rPh sb="18" eb="19">
      <t>ニン</t>
    </rPh>
    <rPh sb="19" eb="20">
      <t>オンナ</t>
    </rPh>
    <rPh sb="23" eb="24">
      <t>ニン</t>
    </rPh>
    <phoneticPr fontId="2"/>
  </si>
  <si>
    <t>２０２２年度冬季県内選抜週末練習会コーチスキルアップ事業（精算：指導者謝礼）</t>
  </si>
  <si>
    <r>
      <t xml:space="preserve">          </t>
    </r>
    <r>
      <rPr>
        <sz val="12"/>
        <rFont val="ＭＳ Ｐゴシック"/>
        <family val="3"/>
        <charset val="128"/>
      </rPr>
      <t>退職給付引当有価証券</t>
    </r>
  </si>
  <si>
    <t xml:space="preserve">各種競技力向上事業説明会旅費
</t>
  </si>
  <si>
    <t>雑収入</t>
  </si>
  <si>
    <t xml:space="preserve">          電話加入権</t>
  </si>
  <si>
    <t>日本陸連セミナー トレーナー研修会
日本スポーツ協会公認コーチ補助金  他</t>
  </si>
  <si>
    <t xml:space="preserve">印鑑証明代 
税金代（消費税・県民税・市民税） </t>
    <rPh sb="15" eb="18">
      <t>ケンミンゼイ</t>
    </rPh>
    <rPh sb="19" eb="22">
      <t>シミンゼイ</t>
    </rPh>
    <phoneticPr fontId="2"/>
  </si>
  <si>
    <t xml:space="preserve">          個人</t>
  </si>
  <si>
    <t xml:space="preserve">          高校</t>
  </si>
  <si>
    <t>２０２２年度広告料（学校法人青森山田学園）</t>
  </si>
  <si>
    <t xml:space="preserve">          中学</t>
  </si>
  <si>
    <t>小計（D)</t>
    <rPh sb="0" eb="1">
      <t>ショウ</t>
    </rPh>
    <rPh sb="1" eb="2">
      <t>ケイ</t>
    </rPh>
    <phoneticPr fontId="2"/>
  </si>
  <si>
    <r>
      <t>本</t>
    </r>
    <r>
      <rPr>
        <sz val="12"/>
        <rFont val="ＤＦ平成明朝体W7"/>
      </rPr>
      <t>年度事業活動収支計</t>
    </r>
    <rPh sb="0" eb="3">
      <t>ホンネンド</t>
    </rPh>
    <rPh sb="3" eb="5">
      <t>ジギョウ</t>
    </rPh>
    <rPh sb="5" eb="7">
      <t>カツドウ</t>
    </rPh>
    <rPh sb="7" eb="9">
      <t>シュウシ</t>
    </rPh>
    <rPh sb="9" eb="10">
      <t>ケイ</t>
    </rPh>
    <phoneticPr fontId="2"/>
  </si>
  <si>
    <t xml:space="preserve">        </t>
  </si>
  <si>
    <t xml:space="preserve">          審判</t>
  </si>
  <si>
    <t xml:space="preserve">        その他の投資活動支出</t>
  </si>
  <si>
    <t xml:space="preserve">          小学</t>
  </si>
  <si>
    <r>
      <t xml:space="preserve">          </t>
    </r>
    <r>
      <rPr>
        <sz val="11"/>
        <color theme="1"/>
        <rFont val="ＭＳ Ｐゴシック"/>
        <family val="3"/>
        <charset val="128"/>
      </rPr>
      <t>受贈什器備品</t>
    </r>
  </si>
  <si>
    <t xml:space="preserve">        貸付金回収収入</t>
  </si>
  <si>
    <t>２０２２年度広告料（ミズノ（株）</t>
  </si>
  <si>
    <t xml:space="preserve">          受取利息</t>
  </si>
  <si>
    <t>2017年4月1日～2018年3月31日</t>
    <rPh sb="4" eb="5">
      <t>ネン</t>
    </rPh>
    <rPh sb="5" eb="6">
      <t>ヘイネン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</si>
  <si>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 xml:space="preserve">          国庫補助金</t>
  </si>
  <si>
    <t>国体予選</t>
  </si>
  <si>
    <t>会長</t>
    <rPh sb="0" eb="2">
      <t>カイチョウ</t>
    </rPh>
    <phoneticPr fontId="2"/>
  </si>
  <si>
    <t>②小計</t>
    <rPh sb="1" eb="3">
      <t>ショウケイ</t>
    </rPh>
    <phoneticPr fontId="2"/>
  </si>
  <si>
    <t xml:space="preserve">          前払金</t>
  </si>
  <si>
    <t>各種大会精算（雑費）</t>
    <rPh sb="0" eb="2">
      <t>カクシュ</t>
    </rPh>
    <rPh sb="2" eb="4">
      <t>タイカイ</t>
    </rPh>
    <rPh sb="4" eb="6">
      <t>セイサン</t>
    </rPh>
    <rPh sb="7" eb="9">
      <t>ザッピ</t>
    </rPh>
    <phoneticPr fontId="2"/>
  </si>
  <si>
    <t>事業収益</t>
  </si>
  <si>
    <t>その他事業費精算（事業費支出決算－①合計－②小計）</t>
    <rPh sb="2" eb="3">
      <t>タ</t>
    </rPh>
    <rPh sb="3" eb="6">
      <t>ジギョウヒ</t>
    </rPh>
    <rPh sb="6" eb="8">
      <t>セイサン</t>
    </rPh>
    <rPh sb="14" eb="16">
      <t>ケッサン</t>
    </rPh>
    <rPh sb="18" eb="20">
      <t>ゴウケイ</t>
    </rPh>
    <rPh sb="22" eb="23">
      <t>ショウ</t>
    </rPh>
    <rPh sb="23" eb="24">
      <t>ケイ</t>
    </rPh>
    <phoneticPr fontId="2"/>
  </si>
  <si>
    <t>スターター研修旅費 
ＪＡＡＦ公認コーチ取得補助金　他</t>
    <rPh sb="26" eb="27">
      <t>ホカ</t>
    </rPh>
    <phoneticPr fontId="2"/>
  </si>
  <si>
    <t xml:space="preserve">2017/05/01    45 00 000 131 普  通  預  金 020 青森県信用組合     旅費（：高田総務部長） 000 324 旅 費 交 通 費     Q4 45900  113580
</t>
  </si>
  <si>
    <t>パソコン配送料 他</t>
    <rPh sb="4" eb="6">
      <t>ハイソウ</t>
    </rPh>
    <rPh sb="6" eb="7">
      <t>リョウ</t>
    </rPh>
    <phoneticPr fontId="2"/>
  </si>
  <si>
    <t>会議室使用料</t>
  </si>
  <si>
    <t>２０２２年度都道府県女子駅伝中学生強化事業（精算：昼食代）</t>
  </si>
  <si>
    <t xml:space="preserve">        （うち特定資産への充当額）</t>
  </si>
  <si>
    <t>各種振込手数料</t>
    <rPh sb="0" eb="2">
      <t>カクシュ</t>
    </rPh>
    <rPh sb="2" eb="4">
      <t>フリコミ</t>
    </rPh>
    <rPh sb="4" eb="7">
      <t>テスウリョウ</t>
    </rPh>
    <phoneticPr fontId="2"/>
  </si>
  <si>
    <t>決算書類作成料（米田孝嗣税理士事務所）</t>
  </si>
  <si>
    <t xml:space="preserve">        他会計からの繰入金収入</t>
  </si>
  <si>
    <t>役員変更・履歴事項証明書登録免許税代</t>
  </si>
  <si>
    <t>スポ協</t>
  </si>
  <si>
    <t>福士加代子激励費
熊本震災害義援募金</t>
    <rPh sb="0" eb="2">
      <t>フクシ</t>
    </rPh>
    <rPh sb="2" eb="5">
      <t>カヨコ</t>
    </rPh>
    <rPh sb="5" eb="7">
      <t>ゲキレイ</t>
    </rPh>
    <rPh sb="7" eb="8">
      <t>ヒ</t>
    </rPh>
    <phoneticPr fontId="2"/>
  </si>
  <si>
    <t>増　減</t>
  </si>
  <si>
    <t>ジュニアコーチ養成講習会開催費（精算：茶菓子代）</t>
  </si>
  <si>
    <t xml:space="preserve">          未収入金</t>
  </si>
  <si>
    <t xml:space="preserve">           仮　　　　　　払　　　　　　　金</t>
  </si>
  <si>
    <t xml:space="preserve">          土地売却収入</t>
  </si>
  <si>
    <t>２０２２年度冬季県内選抜週末練習会コーチスキルアップ事業（概算：舘岡強化部長）</t>
  </si>
  <si>
    <t>普通預金</t>
  </si>
  <si>
    <r>
      <rPr>
        <b/>
        <sz val="11"/>
        <rFont val="ＤＦ平成明朝体W7"/>
      </rPr>
      <t>差　　　異</t>
    </r>
    <rPh sb="0" eb="1">
      <t>サ</t>
    </rPh>
    <rPh sb="4" eb="5">
      <t>イ</t>
    </rPh>
    <phoneticPr fontId="2"/>
  </si>
  <si>
    <t>副会長負担金（豊沢副会長）</t>
  </si>
  <si>
    <t>対象外</t>
  </si>
  <si>
    <t>副会長</t>
    <rPh sb="0" eb="3">
      <t>フクカイチョウ</t>
    </rPh>
    <phoneticPr fontId="2"/>
  </si>
  <si>
    <t xml:space="preserve">          有価証券</t>
  </si>
  <si>
    <t>管理コード</t>
  </si>
  <si>
    <t>日本陸連加盟団体連絡協議会旅費等　全国医務部長会旅費
全国競技運営者会議旅費 他</t>
    <rPh sb="0" eb="2">
      <t>ニホン</t>
    </rPh>
    <phoneticPr fontId="2"/>
  </si>
  <si>
    <t>相手主科目コード</t>
  </si>
  <si>
    <t>都道府県男子駅伝中学生強化費（精算：保険料）</t>
  </si>
  <si>
    <t>相手補助・中科目名</t>
  </si>
  <si>
    <r>
      <t xml:space="preserve">          </t>
    </r>
    <r>
      <rPr>
        <sz val="11"/>
        <color theme="1"/>
        <rFont val="ＭＳ Ｐゴシック"/>
        <family val="3"/>
        <charset val="128"/>
      </rPr>
      <t>商標権</t>
    </r>
  </si>
  <si>
    <t>相手事業名</t>
  </si>
  <si>
    <r>
      <rPr>
        <b/>
        <sz val="12"/>
        <color theme="1"/>
        <rFont val="ＤＦ平成明朝体W7"/>
      </rPr>
      <t>前年度</t>
    </r>
  </si>
  <si>
    <t>摘要文</t>
  </si>
  <si>
    <t>自分税区分名</t>
  </si>
  <si>
    <t>日清予選</t>
    <rPh sb="0" eb="2">
      <t>ニッシン</t>
    </rPh>
    <rPh sb="2" eb="4">
      <t>ヨセン</t>
    </rPh>
    <phoneticPr fontId="2"/>
  </si>
  <si>
    <r>
      <t>小</t>
    </r>
    <r>
      <rPr>
        <sz val="11"/>
        <rFont val="ＤＦ平成明朝体W7"/>
      </rPr>
      <t>学生交流駅伝</t>
    </r>
    <rPh sb="0" eb="3">
      <t>ショウガクセイ</t>
    </rPh>
    <rPh sb="3" eb="5">
      <t>コウリュウ</t>
    </rPh>
    <rPh sb="5" eb="7">
      <t>エキデン</t>
    </rPh>
    <phoneticPr fontId="2"/>
  </si>
  <si>
    <t>2018年11月16日現在
（単位：円）</t>
    <rPh sb="15" eb="17">
      <t>タンイ</t>
    </rPh>
    <rPh sb="18" eb="19">
      <t>エン</t>
    </rPh>
    <phoneticPr fontId="2"/>
  </si>
  <si>
    <t xml:space="preserve">          未払消費税等</t>
  </si>
  <si>
    <t xml:space="preserve">          仮 払 金</t>
  </si>
  <si>
    <t xml:space="preserve">          預  り 金</t>
  </si>
  <si>
    <t xml:space="preserve">            審判員胸章</t>
  </si>
  <si>
    <t xml:space="preserve">            Ｓ級バッチ</t>
  </si>
  <si>
    <t xml:space="preserve">            審判員手帳</t>
  </si>
  <si>
    <t>２０２２年度広告料（谷川設備工業（株）</t>
  </si>
  <si>
    <t>２０２２年度Ｕ－１３冬季県内週末練習会（精算：指導者交通費）</t>
  </si>
  <si>
    <t xml:space="preserve">            審判員バッチ</t>
  </si>
  <si>
    <t xml:space="preserve">        雑収入</t>
  </si>
  <si>
    <r>
      <t xml:space="preserve">        </t>
    </r>
    <r>
      <rPr>
        <sz val="11"/>
        <color theme="1"/>
        <rFont val="ＭＳ Ｐゴシック"/>
        <family val="3"/>
        <charset val="128"/>
      </rPr>
      <t>流動資産合計</t>
    </r>
  </si>
  <si>
    <t>２０２２年度第４回Ｕ１３冬季県内週末練習会（精算：日当）</t>
  </si>
  <si>
    <t xml:space="preserve">            ネクタイ（紺）</t>
  </si>
  <si>
    <r>
      <t xml:space="preserve">          </t>
    </r>
    <r>
      <rPr>
        <sz val="11"/>
        <color theme="1"/>
        <rFont val="ＭＳ Ｐゴシック"/>
        <family val="3"/>
        <charset val="128"/>
      </rPr>
      <t>ソフトウェア</t>
    </r>
  </si>
  <si>
    <t xml:space="preserve">          投資有価証券</t>
  </si>
  <si>
    <r>
      <rPr>
        <sz val="16"/>
        <color rgb="FFFF0000"/>
        <rFont val="ＤＦ平成明朝体W7"/>
      </rPr>
      <t>収支決算総括表</t>
    </r>
    <rPh sb="0" eb="2">
      <t>シュウシ</t>
    </rPh>
    <rPh sb="2" eb="4">
      <t>ケッサン</t>
    </rPh>
    <rPh sb="4" eb="6">
      <t>ソウカツ</t>
    </rPh>
    <rPh sb="6" eb="7">
      <t>ヒョウ</t>
    </rPh>
    <phoneticPr fontId="2"/>
  </si>
  <si>
    <t xml:space="preserve">          商標権取得支出</t>
  </si>
  <si>
    <t>２０２２年度ＪＡＡＦ公認コーチ専門種目講習代（精算：交通費）</t>
  </si>
  <si>
    <t>都道府県男子駅伝中学生強化費（概算）</t>
  </si>
  <si>
    <t xml:space="preserve">        敷金・保証金差入支出</t>
  </si>
  <si>
    <t xml:space="preserve">        出資金差入支出</t>
  </si>
  <si>
    <t xml:space="preserve">印鑑証明代 
税金代（消費税・県民税・市民税） </t>
  </si>
  <si>
    <t xml:space="preserve">        貸付金支出</t>
  </si>
  <si>
    <t xml:space="preserve">          短期貸付金支出</t>
  </si>
  <si>
    <t xml:space="preserve">          長期貸付金支出</t>
  </si>
  <si>
    <t xml:space="preserve">        借入金返済支出</t>
  </si>
  <si>
    <t>２０２２年度都道府県男女駅伝調整合宿（概算：舘岡強化部長）</t>
  </si>
  <si>
    <t xml:space="preserve">          短期借入金返済支出</t>
  </si>
  <si>
    <t xml:space="preserve">          長期借入金返済支出</t>
  </si>
  <si>
    <t xml:space="preserve">          短期貸付金</t>
  </si>
  <si>
    <r>
      <t xml:space="preserve">          </t>
    </r>
    <r>
      <rPr>
        <sz val="11"/>
        <color theme="1"/>
        <rFont val="ＭＳ Ｐゴシック"/>
        <family val="3"/>
        <charset val="128"/>
      </rPr>
      <t>未払消費税等</t>
    </r>
  </si>
  <si>
    <t xml:space="preserve">          貯蔵品</t>
  </si>
  <si>
    <t xml:space="preserve">          仮払消費税等</t>
  </si>
  <si>
    <r>
      <t>差</t>
    </r>
    <r>
      <rPr>
        <b/>
        <sz val="12"/>
        <rFont val="ＤＦ平成明朝体W7"/>
      </rPr>
      <t>　　　異</t>
    </r>
    <rPh sb="0" eb="1">
      <t>サ</t>
    </rPh>
    <rPh sb="4" eb="5">
      <t>イ</t>
    </rPh>
    <phoneticPr fontId="2"/>
  </si>
  <si>
    <t xml:space="preserve">          会議費支出</t>
  </si>
  <si>
    <t>２０２２年度ブロック練習会第一回週末練習会（精算：日当）</t>
  </si>
  <si>
    <t xml:space="preserve">          貸倒引当金</t>
  </si>
  <si>
    <t xml:space="preserve">          退職給付引当有価証券</t>
  </si>
  <si>
    <t xml:space="preserve">          土地</t>
  </si>
  <si>
    <t xml:space="preserve">          建物</t>
  </si>
  <si>
    <t>　広告宣伝費</t>
    <rPh sb="1" eb="3">
      <t>コウコク</t>
    </rPh>
    <rPh sb="3" eb="6">
      <t>センデンヒ</t>
    </rPh>
    <phoneticPr fontId="2"/>
  </si>
  <si>
    <t>２０２２年度障害ブロック県外選抜合宿（精算：競技場使用料）</t>
  </si>
  <si>
    <t>　水道光熱費</t>
    <rPh sb="1" eb="3">
      <t>スイドウ</t>
    </rPh>
    <rPh sb="3" eb="4">
      <t>ヒカリ</t>
    </rPh>
    <rPh sb="4" eb="5">
      <t>ネツ</t>
    </rPh>
    <rPh sb="5" eb="6">
      <t>ヒ</t>
    </rPh>
    <phoneticPr fontId="2"/>
  </si>
  <si>
    <t xml:space="preserve">          長期貸付金</t>
  </si>
  <si>
    <t xml:space="preserve">          間接費振替支出</t>
  </si>
  <si>
    <t>県民駅伝</t>
    <rPh sb="2" eb="4">
      <t>エキデン</t>
    </rPh>
    <phoneticPr fontId="2"/>
  </si>
  <si>
    <t xml:space="preserve">        特定資産合計</t>
  </si>
  <si>
    <t xml:space="preserve">            運搬費支出</t>
  </si>
  <si>
    <r>
      <t xml:space="preserve">          </t>
    </r>
    <r>
      <rPr>
        <sz val="11"/>
        <color theme="1"/>
        <rFont val="ＭＳ Ｐゴシック"/>
        <family val="3"/>
        <charset val="128"/>
      </rPr>
      <t>出資金</t>
    </r>
  </si>
  <si>
    <t xml:space="preserve">          建物付属設備</t>
  </si>
  <si>
    <t>第３０回青森県民駅伝競走体育大会（概算：柳田事業部長）</t>
  </si>
  <si>
    <t xml:space="preserve">          減価償却累計額</t>
  </si>
  <si>
    <t>貸方小科目名</t>
  </si>
  <si>
    <t xml:space="preserve">          交際費支出</t>
  </si>
  <si>
    <t xml:space="preserve">          出資金</t>
  </si>
  <si>
    <t xml:space="preserve">          未払金</t>
  </si>
  <si>
    <t xml:space="preserve">          預り金</t>
  </si>
  <si>
    <t xml:space="preserve">          前受金</t>
  </si>
  <si>
    <t xml:space="preserve">          長期借入金</t>
  </si>
  <si>
    <t>秋季・小交</t>
    <rPh sb="4" eb="5">
      <t>コウ</t>
    </rPh>
    <phoneticPr fontId="2"/>
  </si>
  <si>
    <t xml:space="preserve">          退職給付引当金</t>
  </si>
  <si>
    <t xml:space="preserve">        固定負債合計</t>
  </si>
  <si>
    <t xml:space="preserve">          寄付金</t>
  </si>
  <si>
    <t>ジュニアコーチ養成講習会開催費（精算：昼食代）</t>
  </si>
  <si>
    <t xml:space="preserve">          受贈投資有価証券</t>
  </si>
  <si>
    <t>令和 4年 4月 1日から令和 5年 3月31日まで</t>
  </si>
  <si>
    <t>　支払手数料</t>
    <rPh sb="1" eb="3">
      <t>シハライ</t>
    </rPh>
    <rPh sb="3" eb="6">
      <t>テスウリョウ</t>
    </rPh>
    <phoneticPr fontId="2"/>
  </si>
  <si>
    <t xml:space="preserve">        （うち基本財産への充当額）</t>
  </si>
  <si>
    <t>２０２２年度Ｕ１６ ４×１００ｍリレー練習会（精算：保険料）</t>
  </si>
  <si>
    <t>２０２２年度都道府県男女駅伝調整合宿（精算：日当）</t>
  </si>
  <si>
    <t>　損害保険料</t>
    <rPh sb="1" eb="3">
      <t>ソンガイ</t>
    </rPh>
    <rPh sb="3" eb="6">
      <t>ホケンリョウ</t>
    </rPh>
    <phoneticPr fontId="2"/>
  </si>
  <si>
    <t xml:space="preserve">        委託金・助成金収入</t>
  </si>
  <si>
    <t>　受　取　利　息</t>
    <rPh sb="1" eb="2">
      <t>ウケ</t>
    </rPh>
    <rPh sb="3" eb="4">
      <t>トリ</t>
    </rPh>
    <rPh sb="5" eb="6">
      <t>リ</t>
    </rPh>
    <rPh sb="7" eb="8">
      <t>イキ</t>
    </rPh>
    <phoneticPr fontId="2"/>
  </si>
  <si>
    <r>
      <t xml:space="preserve">          </t>
    </r>
    <r>
      <rPr>
        <sz val="11"/>
        <color theme="1"/>
        <rFont val="ＭＳ Ｐゴシック"/>
        <family val="3"/>
        <charset val="128"/>
      </rPr>
      <t>民間補助金</t>
    </r>
  </si>
  <si>
    <t>女子長距離夏季県内強化合宿（概算：７／１７）</t>
  </si>
  <si>
    <t>前年度予算額</t>
    <rPh sb="0" eb="3">
      <t>ゼンネンド</t>
    </rPh>
    <rPh sb="3" eb="4">
      <t>ヨ</t>
    </rPh>
    <rPh sb="4" eb="5">
      <t>サン</t>
    </rPh>
    <rPh sb="5" eb="6">
      <t>ガク</t>
    </rPh>
    <phoneticPr fontId="2"/>
  </si>
  <si>
    <t>全国都道府県男子駅伝大会激励費
アジア陸上競技選手権大会激励費（岸本鷹幸）  他</t>
    <rPh sb="28" eb="30">
      <t>ゲキレイ</t>
    </rPh>
    <rPh sb="30" eb="31">
      <t>ヒ</t>
    </rPh>
    <rPh sb="32" eb="34">
      <t>キシモト</t>
    </rPh>
    <rPh sb="34" eb="35">
      <t>タカ</t>
    </rPh>
    <rPh sb="35" eb="36">
      <t>ユキ</t>
    </rPh>
    <phoneticPr fontId="2"/>
  </si>
  <si>
    <t>第３回投擲ブロック週末練習会（概算：３/１）</t>
  </si>
  <si>
    <t>　青森スポーツ協会返金</t>
    <rPh sb="1" eb="3">
      <t>アオモリ</t>
    </rPh>
    <rPh sb="7" eb="9">
      <t>キョウカイ</t>
    </rPh>
    <rPh sb="10" eb="11">
      <t>キン</t>
    </rPh>
    <phoneticPr fontId="2"/>
  </si>
  <si>
    <t xml:space="preserve">            電話料金支出</t>
  </si>
  <si>
    <t>　新聞図書費</t>
    <rPh sb="1" eb="3">
      <t>シンブン</t>
    </rPh>
    <rPh sb="3" eb="5">
      <t>トショ</t>
    </rPh>
    <rPh sb="5" eb="6">
      <t>ヒ</t>
    </rPh>
    <phoneticPr fontId="2"/>
  </si>
  <si>
    <t xml:space="preserve">        敷金・保証金戻り収入</t>
  </si>
  <si>
    <t>２０２２年度広告料（むつ市陸上競技協会）</t>
  </si>
  <si>
    <t>Ｕ－１３クリニック開催（精算：競技場使用料）</t>
  </si>
  <si>
    <t xml:space="preserve">          参加料</t>
  </si>
  <si>
    <t>２０２２年度広告料（リサイクル燃料貯蔵（株）</t>
  </si>
  <si>
    <t>奥　羽</t>
  </si>
  <si>
    <t xml:space="preserve">        貯蔵品購入支出</t>
  </si>
  <si>
    <t>通信陸上</t>
  </si>
  <si>
    <t>２０２２年度跳躍ブロック県外選抜合宿（精算：レンタカー代）</t>
  </si>
  <si>
    <t xml:space="preserve">        棚卸資産購入支出</t>
  </si>
  <si>
    <t>　基本財産運用収入</t>
    <rPh sb="1" eb="9">
      <t>キホンザイサンウンヨウシュウニュウ</t>
    </rPh>
    <phoneticPr fontId="2"/>
  </si>
  <si>
    <t>　通　信　費</t>
    <rPh sb="1" eb="2">
      <t>ツウ</t>
    </rPh>
    <rPh sb="3" eb="4">
      <t>シン</t>
    </rPh>
    <rPh sb="5" eb="6">
      <t>ヒ</t>
    </rPh>
    <phoneticPr fontId="2"/>
  </si>
  <si>
    <t xml:space="preserve">        特定資産取得支出</t>
  </si>
  <si>
    <t>２０２２年度都道府県女子駅伝中学生強化事業（精算：有料道路代）</t>
  </si>
  <si>
    <t>（単位：円）</t>
  </si>
  <si>
    <t>小計(A)</t>
    <rPh sb="0" eb="2">
      <t>ショウケイ</t>
    </rPh>
    <phoneticPr fontId="2"/>
  </si>
  <si>
    <t>２０２２年度長距離男子夏季県内強化合宿（概算：８/１）</t>
  </si>
  <si>
    <t>日本陸連</t>
    <rPh sb="0" eb="2">
      <t>ニホン</t>
    </rPh>
    <phoneticPr fontId="2"/>
  </si>
  <si>
    <t>小計（B)</t>
    <rPh sb="0" eb="1">
      <t>ショウ</t>
    </rPh>
    <rPh sb="1" eb="2">
      <t>ケイ</t>
    </rPh>
    <phoneticPr fontId="2"/>
  </si>
  <si>
    <t>２０２２年度Ｕ１３冬季選抜県内週末練習会（精算：指導者交通費）</t>
  </si>
  <si>
    <t>小計（E)</t>
    <rPh sb="0" eb="1">
      <t>ショウ</t>
    </rPh>
    <rPh sb="1" eb="2">
      <t>ケイ</t>
    </rPh>
    <phoneticPr fontId="2"/>
  </si>
  <si>
    <t>　計(C=A+B)</t>
    <rPh sb="1" eb="2">
      <t>ケイ</t>
    </rPh>
    <phoneticPr fontId="2"/>
  </si>
  <si>
    <t xml:space="preserve">決算書・税務書類の作成業務費（畠山税理士事務所） </t>
  </si>
  <si>
    <t>　通信運搬費</t>
    <rPh sb="1" eb="3">
      <t>ツウシン</t>
    </rPh>
    <rPh sb="3" eb="6">
      <t>ウンパンヒ</t>
    </rPh>
    <phoneticPr fontId="2"/>
  </si>
  <si>
    <t>日清・通信大会補助金（財）日本陸上競技連盟）</t>
  </si>
  <si>
    <t xml:space="preserve">        基本財産運用収入</t>
  </si>
  <si>
    <t xml:space="preserve">        登録料受入収入</t>
  </si>
  <si>
    <t xml:space="preserve">          委託金・助成金収入</t>
  </si>
  <si>
    <t>　加　盟　料</t>
    <rPh sb="1" eb="2">
      <t>カ</t>
    </rPh>
    <rPh sb="3" eb="4">
      <t>メイ</t>
    </rPh>
    <rPh sb="5" eb="6">
      <t>リョウ</t>
    </rPh>
    <phoneticPr fontId="2"/>
  </si>
  <si>
    <t>銀行手数料　50,000　その他　900,000</t>
    <rPh sb="0" eb="2">
      <t>ギンコウ</t>
    </rPh>
    <rPh sb="2" eb="4">
      <t>テスウ</t>
    </rPh>
    <rPh sb="4" eb="5">
      <t>リョウ</t>
    </rPh>
    <rPh sb="15" eb="16">
      <t>タ</t>
    </rPh>
    <phoneticPr fontId="2"/>
  </si>
  <si>
    <t xml:space="preserve">        事業収入</t>
  </si>
  <si>
    <t xml:space="preserve">          協賛金</t>
  </si>
  <si>
    <t xml:space="preserve">          広告料</t>
  </si>
  <si>
    <t xml:space="preserve">          入場料</t>
  </si>
  <si>
    <t>女子長距離夏季県内強化合宿（精算：保険代）</t>
  </si>
  <si>
    <r>
      <t xml:space="preserve">          </t>
    </r>
    <r>
      <rPr>
        <sz val="11"/>
        <color theme="1"/>
        <rFont val="ＭＳ Ｐゴシック"/>
        <family val="3"/>
        <charset val="128"/>
      </rPr>
      <t>特別会計間振替勘定</t>
    </r>
  </si>
  <si>
    <t xml:space="preserve">          プログラム売上</t>
  </si>
  <si>
    <t xml:space="preserve">          放送権料</t>
  </si>
  <si>
    <t xml:space="preserve">          販賦収入</t>
  </si>
  <si>
    <t xml:space="preserve">          建物附属設備売却収入</t>
  </si>
  <si>
    <t>事業活動支出合計</t>
    <rPh sb="0" eb="2">
      <t>ジギョウ</t>
    </rPh>
    <rPh sb="2" eb="4">
      <t>カツドウ</t>
    </rPh>
    <rPh sb="4" eb="6">
      <t>シシュツ</t>
    </rPh>
    <rPh sb="6" eb="8">
      <t>ゴウケイ</t>
    </rPh>
    <phoneticPr fontId="2"/>
  </si>
  <si>
    <t xml:space="preserve">            ネクタイ(ｴﾝｼﾞ)</t>
  </si>
  <si>
    <t xml:space="preserve">        その他事業収入</t>
  </si>
  <si>
    <t xml:space="preserve">          支払手数料支出</t>
  </si>
  <si>
    <t xml:space="preserve">          ナンバーカード広告料</t>
  </si>
  <si>
    <t>２０２２年度都道府県女子駅伝中学生強化事業（精算：宿泊代）</t>
  </si>
  <si>
    <t xml:space="preserve">          販売手数料</t>
  </si>
  <si>
    <t xml:space="preserve">          有価証券運用収入</t>
  </si>
  <si>
    <t>都道県女子対抗駅伝大会補助金（株）京都新聞）</t>
  </si>
  <si>
    <t xml:space="preserve">          雑収入</t>
  </si>
  <si>
    <t xml:space="preserve">          諸謝金支出</t>
  </si>
  <si>
    <t xml:space="preserve">          諸謝金支出（国際）</t>
  </si>
  <si>
    <t xml:space="preserve">          補助金支出</t>
  </si>
  <si>
    <t>　印刷製本費</t>
    <rPh sb="1" eb="6">
      <t>インサツセイホンヒ</t>
    </rPh>
    <phoneticPr fontId="2"/>
  </si>
  <si>
    <t xml:space="preserve">          会場設営・警備費支出</t>
  </si>
  <si>
    <t xml:space="preserve">          通信費支出</t>
  </si>
  <si>
    <t>評議員負担金（青森県高体連陸上競技専門部）</t>
  </si>
  <si>
    <t xml:space="preserve">          賃借料支出</t>
  </si>
  <si>
    <t xml:space="preserve">          他会計への繰出</t>
  </si>
  <si>
    <t xml:space="preserve">          損害保険料支出</t>
  </si>
  <si>
    <t>理事長負担金（安田理事長）</t>
  </si>
  <si>
    <t>２０２２年度都道府県女子駅伝中学生強化事業（精算：抗原検査代）</t>
  </si>
  <si>
    <t xml:space="preserve">          広告宣伝費支出</t>
  </si>
  <si>
    <t>女子長距離夏季県内強化合宿（精算：冷房代）</t>
  </si>
  <si>
    <t>評議員負担金（青森市陸上競技協会）</t>
  </si>
  <si>
    <r>
      <t xml:space="preserve">          </t>
    </r>
    <r>
      <rPr>
        <sz val="11"/>
        <color theme="1"/>
        <rFont val="ＭＳ Ｐゴシック"/>
        <family val="3"/>
        <charset val="128"/>
      </rPr>
      <t>地方公共団体助成金</t>
    </r>
  </si>
  <si>
    <t>各種記録会</t>
    <rPh sb="0" eb="1">
      <t>カク</t>
    </rPh>
    <rPh sb="1" eb="2">
      <t>シュ</t>
    </rPh>
    <rPh sb="2" eb="5">
      <t>キロクカイ</t>
    </rPh>
    <phoneticPr fontId="2"/>
  </si>
  <si>
    <t xml:space="preserve">          業務委託料支出</t>
  </si>
  <si>
    <t xml:space="preserve">        管理費支出</t>
  </si>
  <si>
    <t>各種記録会</t>
    <rPh sb="2" eb="3">
      <t>キ</t>
    </rPh>
    <rPh sb="3" eb="4">
      <t>ロク</t>
    </rPh>
    <rPh sb="4" eb="5">
      <t>カイ</t>
    </rPh>
    <phoneticPr fontId="2"/>
  </si>
  <si>
    <t xml:space="preserve">          備消品費支出</t>
  </si>
  <si>
    <t xml:space="preserve">            予算額</t>
  </si>
  <si>
    <t xml:space="preserve">          賞与支出</t>
  </si>
  <si>
    <t>事 業 活 動 収 入 計</t>
    <rPh sb="0" eb="1">
      <t>コト</t>
    </rPh>
    <rPh sb="2" eb="3">
      <t>ギョウ</t>
    </rPh>
    <rPh sb="4" eb="5">
      <t>カツ</t>
    </rPh>
    <rPh sb="6" eb="7">
      <t>ドウ</t>
    </rPh>
    <rPh sb="8" eb="9">
      <t>オサム</t>
    </rPh>
    <rPh sb="10" eb="11">
      <t>イリ</t>
    </rPh>
    <rPh sb="12" eb="13">
      <t>ケイ</t>
    </rPh>
    <phoneticPr fontId="2"/>
  </si>
  <si>
    <t>２０２２年度第４回冬季週末練習会（精算：県外指導者交通費）</t>
  </si>
  <si>
    <t xml:space="preserve">          給与・手当支出</t>
  </si>
  <si>
    <t xml:space="preserve">          福利厚生費支出</t>
  </si>
  <si>
    <t xml:space="preserve">          退職金支出</t>
  </si>
  <si>
    <t xml:space="preserve">          教育・研修費支出</t>
  </si>
  <si>
    <t xml:space="preserve">          加盟料支出</t>
  </si>
  <si>
    <t xml:space="preserve">          国際会議費支出</t>
  </si>
  <si>
    <t xml:space="preserve">          旅費交通費支出</t>
  </si>
  <si>
    <t xml:space="preserve">          通信運搬費支出</t>
  </si>
  <si>
    <t>２０２２年度Ｕ１６ ４×１００ｍリレー練習会（精算：指導者交通費）</t>
  </si>
  <si>
    <t xml:space="preserve">            その他の支出</t>
  </si>
  <si>
    <t xml:space="preserve">          水道水熱費支出</t>
  </si>
  <si>
    <t xml:space="preserve">            銀行支払手数料支出</t>
  </si>
  <si>
    <t>２０２２年度長距離男子夏季県内強化合宿（精算：給水費）</t>
  </si>
  <si>
    <t xml:space="preserve">            派遣費支出</t>
  </si>
  <si>
    <t xml:space="preserve">          新聞図書費支出</t>
  </si>
  <si>
    <t xml:space="preserve">          支払利息支出</t>
  </si>
  <si>
    <t xml:space="preserve">        有価証券売却収入</t>
  </si>
  <si>
    <t>Ⅱ  投資活動収支の部</t>
  </si>
  <si>
    <t>2023年3月31日現在</t>
  </si>
  <si>
    <t>特別強化費：村上来花（舘岡強化部長）</t>
  </si>
  <si>
    <t xml:space="preserve">        基本財産取崩収入</t>
  </si>
  <si>
    <t xml:space="preserve">          基本財産引当預金取崩収入</t>
  </si>
  <si>
    <t xml:space="preserve">          基本金引当有価証券売却収入</t>
  </si>
  <si>
    <t xml:space="preserve">        特定資産取崩収入</t>
  </si>
  <si>
    <t xml:space="preserve">          建物売却収入</t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</si>
  <si>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2"/>
  </si>
  <si>
    <t>２０２２年度都道府県女子駅伝中学生強化事業（精算：お土産代）</t>
  </si>
  <si>
    <t>２０２２年度投擲ブロック冬季県外選抜強化合宿 九州共立大学（精算：日当）</t>
  </si>
  <si>
    <t xml:space="preserve">          ○○基金引当預金取崩収入</t>
  </si>
  <si>
    <t>２０２２年度第４回Ｕ１３冬季県内週末練習会（概算）</t>
  </si>
  <si>
    <t>２０２２年度都道府県男女駅伝調整合宿（精算：選手旅費）</t>
  </si>
  <si>
    <t>２０２２年度投擲ブロック冬季県外選抜強化合宿 九州共立大学（精算：参加料）</t>
  </si>
  <si>
    <t>長距離女子夏季県内強化合宿（精算：氷代）</t>
  </si>
  <si>
    <t xml:space="preserve">          ○○基金引当有価証券売却収入</t>
  </si>
  <si>
    <t xml:space="preserve">          退職給付引当預金取崩収入</t>
  </si>
  <si>
    <t>２０２２年度長距離男子夏季県内強化合宿（精算：切手代）</t>
  </si>
  <si>
    <t>ジュニアコーチ養成講習会開催費（精算：会議室使用料）</t>
  </si>
  <si>
    <t xml:space="preserve">          退職給付引当有価証券売却収入</t>
  </si>
  <si>
    <t>三役会・監査会旅費 他</t>
  </si>
  <si>
    <t xml:space="preserve">          什器備品売却収入</t>
  </si>
  <si>
    <t xml:space="preserve">          電話加入権売却収入</t>
  </si>
  <si>
    <t>２０２２年度都道府県女子駅伝中学生強化事業（精算：競技場使用料）</t>
  </si>
  <si>
    <t>２０２２年度競歩ブッロク冬季県外選抜強化合宿（精算：交通費）</t>
  </si>
  <si>
    <t xml:space="preserve">          商標権売却収入</t>
  </si>
  <si>
    <t xml:space="preserve">          ソフトウェア資産売却収入</t>
  </si>
  <si>
    <t xml:space="preserve">        出資金戻り収入</t>
  </si>
  <si>
    <t xml:space="preserve">          長期貸付金回収収入</t>
  </si>
  <si>
    <r>
      <t xml:space="preserve">          </t>
    </r>
    <r>
      <rPr>
        <sz val="11"/>
        <color theme="1"/>
        <rFont val="ＭＳ Ｐゴシック"/>
        <family val="3"/>
        <charset val="128"/>
      </rPr>
      <t>什器備品</t>
    </r>
  </si>
  <si>
    <t xml:space="preserve">        その他の投資活動収入</t>
  </si>
  <si>
    <t xml:space="preserve">        基本財産取得支出</t>
  </si>
  <si>
    <t xml:space="preserve">          土地購入支出</t>
  </si>
  <si>
    <r>
      <rPr>
        <b/>
        <sz val="11"/>
        <rFont val="ＤＦ平成明朝体W7"/>
      </rPr>
      <t>予　算　額</t>
    </r>
    <rPh sb="0" eb="1">
      <t>ヨ</t>
    </rPh>
    <rPh sb="2" eb="3">
      <t>サン</t>
    </rPh>
    <rPh sb="4" eb="5">
      <t>ガク</t>
    </rPh>
    <phoneticPr fontId="2"/>
  </si>
  <si>
    <t xml:space="preserve">          建物購入支出</t>
  </si>
  <si>
    <t>事 業 活 動 支 出 計</t>
    <rPh sb="0" eb="1">
      <t>コト</t>
    </rPh>
    <rPh sb="2" eb="3">
      <t>ギョウ</t>
    </rPh>
    <rPh sb="4" eb="5">
      <t>カツ</t>
    </rPh>
    <rPh sb="6" eb="7">
      <t>ドウ</t>
    </rPh>
    <rPh sb="8" eb="10">
      <t>シシュツ</t>
    </rPh>
    <rPh sb="10" eb="11">
      <t>デ</t>
    </rPh>
    <rPh sb="12" eb="13">
      <t>ケイ</t>
    </rPh>
    <phoneticPr fontId="2"/>
  </si>
  <si>
    <t xml:space="preserve">          ○○基金引当預金取得支出</t>
  </si>
  <si>
    <t>　そ　の　他</t>
  </si>
  <si>
    <t xml:space="preserve">          ○○基金引当有価証券購入支出</t>
  </si>
  <si>
    <t xml:space="preserve">          退職給付引当預金積立支出</t>
  </si>
  <si>
    <t xml:space="preserve">        固定資産取得支出</t>
  </si>
  <si>
    <t xml:space="preserve">          建物附属設備購入支出</t>
  </si>
  <si>
    <t>副会長負担金（森副会長）</t>
  </si>
  <si>
    <t>女子長距離夏季県内強化合宿（精算：ガソリン代）</t>
  </si>
  <si>
    <t>男子長距離夏季県内強化合宿（概算７／１７）</t>
  </si>
  <si>
    <t>女子長距離夏季県内強化合宿（精算：交通費）</t>
  </si>
  <si>
    <t>女子長距離夏季県内強化合宿（精算：宿泊費）</t>
  </si>
  <si>
    <t>女子長距離夏季県内強化合宿（精算：昼食代）</t>
  </si>
  <si>
    <t>夏季県内中高合同強化合宿練習会（精算：郵送料）</t>
  </si>
  <si>
    <t>夏季県内中高合同強化合宿練習会（精算：お茶代等）</t>
  </si>
  <si>
    <t>東日本駅伝</t>
  </si>
  <si>
    <t>東北陸連</t>
    <rPh sb="0" eb="2">
      <t>トウホク</t>
    </rPh>
    <rPh sb="2" eb="4">
      <t>リクレン</t>
    </rPh>
    <phoneticPr fontId="2"/>
  </si>
  <si>
    <t>２０２２年度ブロック練習会第一回週末練習会（概算：舘岡強化部長）</t>
  </si>
  <si>
    <t>香典費</t>
  </si>
  <si>
    <t>総合選手強化対策事業費,強化事業補助金</t>
  </si>
  <si>
    <t>一　般</t>
  </si>
  <si>
    <t>青森県スポーツ協会加盟負担・評議員金</t>
    <rPh sb="7" eb="9">
      <t>キョウカイ</t>
    </rPh>
    <rPh sb="14" eb="17">
      <t>ヒョウギイン</t>
    </rPh>
    <phoneticPr fontId="2"/>
  </si>
  <si>
    <t>秋季・小録</t>
  </si>
  <si>
    <t>青森スポーツ協会返金</t>
  </si>
  <si>
    <t xml:space="preserve">          登録料(日本陸連データバンク料)</t>
  </si>
  <si>
    <t>大学生（学連登録）</t>
    <rPh sb="0" eb="3">
      <t>ダイガクセイ</t>
    </rPh>
    <rPh sb="4" eb="6">
      <t>ガクレン</t>
    </rPh>
    <rPh sb="6" eb="8">
      <t>トウロク</t>
    </rPh>
    <phoneticPr fontId="2"/>
  </si>
  <si>
    <t>　教育・研修費</t>
    <rPh sb="1" eb="3">
      <t>キョウイク</t>
    </rPh>
    <rPh sb="4" eb="7">
      <t>ケンシュウヒ</t>
    </rPh>
    <phoneticPr fontId="2"/>
  </si>
  <si>
    <t>国体予選</t>
    <rPh sb="0" eb="2">
      <t>コクタイ</t>
    </rPh>
    <rPh sb="2" eb="4">
      <t>ヨセン</t>
    </rPh>
    <phoneticPr fontId="2"/>
  </si>
  <si>
    <t>２０２２年度投擲ブロック冬季県外選抜強化合宿 九州共立大学（精算：薬代）</t>
  </si>
  <si>
    <t>U-16予選</t>
    <rPh sb="4" eb="6">
      <t>ヨセン</t>
    </rPh>
    <phoneticPr fontId="2"/>
  </si>
  <si>
    <t>長距離女子夏季県内強化合宿（精算：車両費）</t>
  </si>
  <si>
    <t>日本陸連登録料</t>
  </si>
  <si>
    <t>青森県スポーツ協会加盟負担・評議員金
日本陸上競技連盟加盟金</t>
    <rPh sb="19" eb="23">
      <t>ニホンリクジョウ</t>
    </rPh>
    <rPh sb="23" eb="27">
      <t>キョウギレンメイ</t>
    </rPh>
    <rPh sb="27" eb="29">
      <t>カメイ</t>
    </rPh>
    <rPh sb="29" eb="30">
      <t>キン</t>
    </rPh>
    <phoneticPr fontId="2"/>
  </si>
  <si>
    <t>都道府県男女駅伝強化費（概算：１１／２５）</t>
  </si>
  <si>
    <t>Ｂ級（選手兼務）</t>
    <rPh sb="3" eb="5">
      <t>センシュ</t>
    </rPh>
    <phoneticPr fontId="2"/>
  </si>
  <si>
    <t>評議員負担金（むつ市陸上競技協会）</t>
  </si>
  <si>
    <t>２０２２年度都道府県男女駅伝調整合宿（精算：指導者旅費）</t>
  </si>
  <si>
    <t>各記録会</t>
    <rPh sb="0" eb="1">
      <t>カク</t>
    </rPh>
    <rPh sb="1" eb="4">
      <t>キロクカイ</t>
    </rPh>
    <phoneticPr fontId="2"/>
  </si>
  <si>
    <t>東日本対抗女子駅伝大会（福島テレビ）</t>
  </si>
  <si>
    <t>評議員負担金（五所川原市陸上競技協会）</t>
  </si>
  <si>
    <t>貸方主科目名</t>
  </si>
  <si>
    <t>２０２２年度長距離男子夏季県内強化合宿（精算：補食代）</t>
  </si>
  <si>
    <t>２０２２年度事務費②（舘岡強化部長）</t>
  </si>
  <si>
    <t>長距離女子夏季県内強化合宿（概算）</t>
  </si>
  <si>
    <t>２０２２年度中高合同夏季県内選抜強化練習会（概算：舘岡強化部長）</t>
  </si>
  <si>
    <t>２０２２年度長距離男子夏季県内強化合宿（概算：舘岡強化部長）</t>
  </si>
  <si>
    <r>
      <rPr>
        <b/>
        <sz val="12"/>
        <color theme="1"/>
        <rFont val="ＤＦ平成明朝体W7"/>
      </rPr>
      <t>科        目</t>
    </r>
  </si>
  <si>
    <t>地域活性補助金（財）日本陸上競技連盟）</t>
  </si>
  <si>
    <t>（財）青森県スポーツ協会）</t>
  </si>
  <si>
    <t>業務費（青森さくらマラソン実行員会）</t>
  </si>
  <si>
    <t>さくらマラソン</t>
  </si>
  <si>
    <t>第３０回青森県民駅伝競走大会（青森県スポーツ健康課）</t>
  </si>
  <si>
    <t>副会長負担金（千葉副会長）</t>
  </si>
  <si>
    <t>２０２２年度第６回Ｕ１３冬季週末練習会（精算：昼食代）</t>
  </si>
  <si>
    <t>副会長負担金（高田副会長）</t>
  </si>
  <si>
    <t>評議員負担金（八戸市陸上競技協会）</t>
  </si>
  <si>
    <t>評議員負担金（青森学生陸上競技連盟）</t>
  </si>
  <si>
    <t>評議員負担金（上北郡陸上競技協会）</t>
  </si>
  <si>
    <t>副理事長負担金（珍田副理事長）</t>
  </si>
  <si>
    <t>都道府県男女駅伝強化費（概算）</t>
  </si>
  <si>
    <t>評議員</t>
    <rPh sb="0" eb="3">
      <t>ヒョウギイン</t>
    </rPh>
    <phoneticPr fontId="2"/>
  </si>
  <si>
    <r>
      <t xml:space="preserve">          </t>
    </r>
    <r>
      <rPr>
        <sz val="11"/>
        <color theme="1"/>
        <rFont val="ＭＳ Ｐゴシック"/>
        <family val="3"/>
        <charset val="128"/>
      </rPr>
      <t>長期貸付金</t>
    </r>
  </si>
  <si>
    <t>売上10%</t>
  </si>
  <si>
    <t>２０２２年度広告料（青森県スポーツドクターの会）</t>
  </si>
  <si>
    <t>２０２２年度広告料（株）ワイエムプランニング）</t>
  </si>
  <si>
    <t>２０２２年度広告料（工藤歯科医院）</t>
  </si>
  <si>
    <t>都道府県男子駅伝中学生強化費（精算：高速道路代）</t>
  </si>
  <si>
    <t>２０２２年度広告料（有）高橋電業）</t>
  </si>
  <si>
    <t>２０２２年度広告料（株）熊谷建設工業）</t>
  </si>
  <si>
    <t>２０２２年度広告料（株）みちのく計画）</t>
  </si>
  <si>
    <t>２０２２年度広告料（青森放送（株）</t>
  </si>
  <si>
    <t>２０２２年度広告料（協同印刷（株）</t>
  </si>
  <si>
    <t>２０２２年度広告料（有）日彰スポーツ）</t>
  </si>
  <si>
    <t>⑦　雑収入</t>
    <rPh sb="2" eb="5">
      <t>ザツシュウニュウ</t>
    </rPh>
    <phoneticPr fontId="2"/>
  </si>
  <si>
    <t>第４９回東北総合体育大会（青森県スポーツ協会）</t>
  </si>
  <si>
    <t>（青森県競技力向上）</t>
  </si>
  <si>
    <t>長距離女子夏季県内強化合宿（精算：宿泊費）</t>
  </si>
  <si>
    <t>国民体育大会委託金・助成金（財）青森県スポーツ協会）</t>
  </si>
  <si>
    <t>j東日本駅伝</t>
    <rPh sb="1" eb="4">
      <t>ヒガシニホン</t>
    </rPh>
    <rPh sb="4" eb="6">
      <t>エキデン</t>
    </rPh>
    <phoneticPr fontId="2"/>
  </si>
  <si>
    <t>２０２２年度冬季県内選抜週末練習会コーチスキルアップ事業（精算：指導者夕食代）</t>
  </si>
  <si>
    <t>東北陸</t>
    <rPh sb="0" eb="2">
      <t>トウホク</t>
    </rPh>
    <phoneticPr fontId="2"/>
  </si>
  <si>
    <t>（青森県競技力向上対策本部）</t>
  </si>
  <si>
    <t>第４９回東北総合体育大会（青森市実行委員会）</t>
  </si>
  <si>
    <t>２０２２年度ブロック練習会第一回Ｕ－１３週末練習会（精算：会場使用料）</t>
  </si>
  <si>
    <t>２０２２年度中高合同夏季県内選抜強化練習会（精算：指導者旅費）</t>
  </si>
  <si>
    <t>２０２２年度中高合同夏季県内選抜強化練習会（精算：指導者日当）</t>
  </si>
  <si>
    <t>２０２２年度長距離男子夏季県内強化合宿（精算：宿泊費）</t>
  </si>
  <si>
    <t>２０２２年度長距離男子夏季県内強化合宿（精算：旅費・日当）</t>
  </si>
  <si>
    <t>２０２２年度長距離男子夏季県内強化合宿（精算：保険料）</t>
  </si>
  <si>
    <t>長距離女子夏季県内強化合宿（概算：７/１９）</t>
  </si>
  <si>
    <t>長距離女子夏季県内強化合宿（精算：競技場使用料）</t>
  </si>
  <si>
    <t>科  目</t>
    <rPh sb="0" eb="1">
      <t>カ</t>
    </rPh>
    <rPh sb="3" eb="4">
      <t>メ</t>
    </rPh>
    <phoneticPr fontId="2"/>
  </si>
  <si>
    <t>長距離女子夏季県内強化合宿（精算：補食費）</t>
  </si>
  <si>
    <t>長距離女子夏季県内強化合宿（精算：クリーニング代）</t>
  </si>
  <si>
    <t>令和４年度ふるさと選手活動支援事業補助金（舘岡強化部長）</t>
  </si>
  <si>
    <t>令和４年度強化指定選手活動支援事業費（舘岡強化部長）</t>
  </si>
  <si>
    <t>２０２２年度　一般財団法人青森陸上競技協会予算書（案）</t>
    <rPh sb="4" eb="6">
      <t>ネンド</t>
    </rPh>
    <rPh sb="7" eb="9">
      <t>イッパン</t>
    </rPh>
    <rPh sb="9" eb="11">
      <t>ザイダン</t>
    </rPh>
    <rPh sb="11" eb="13">
      <t>ホウジン</t>
    </rPh>
    <rPh sb="13" eb="15">
      <t>アオモリ</t>
    </rPh>
    <rPh sb="15" eb="17">
      <t>リクジョウ</t>
    </rPh>
    <rPh sb="17" eb="19">
      <t>キョウギ</t>
    </rPh>
    <rPh sb="19" eb="21">
      <t>キョウカイ</t>
    </rPh>
    <rPh sb="21" eb="23">
      <t>ヨサン</t>
    </rPh>
    <rPh sb="23" eb="24">
      <t>ショ</t>
    </rPh>
    <rPh sb="25" eb="26">
      <t>アン</t>
    </rPh>
    <phoneticPr fontId="2"/>
  </si>
  <si>
    <t>2022年4月1日～2023年3月31日　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</si>
  <si>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増　減</t>
    <rPh sb="0" eb="1">
      <t>ゾウ</t>
    </rPh>
    <rPh sb="2" eb="3">
      <t>ゲン</t>
    </rPh>
    <phoneticPr fontId="2"/>
  </si>
  <si>
    <t>２０２２年度投擲ブロック冬季県外選抜強化合宿 九州共立大学（精算：お土産代）</t>
  </si>
  <si>
    <t>前期繰越金(見込額)</t>
    <rPh sb="0" eb="1">
      <t>マエ</t>
    </rPh>
    <phoneticPr fontId="2"/>
  </si>
  <si>
    <t xml:space="preserve">  マ  ス  タ  ー  ズ</t>
  </si>
  <si>
    <t>　中　　　　　　　学　　　　</t>
    <rPh sb="1" eb="2">
      <t>ナカ</t>
    </rPh>
    <rPh sb="9" eb="10">
      <t>ガク</t>
    </rPh>
    <phoneticPr fontId="2"/>
  </si>
  <si>
    <t>　小　　　　　　　学</t>
    <rPh sb="1" eb="2">
      <t>ショウ</t>
    </rPh>
    <rPh sb="9" eb="10">
      <t>ガク</t>
    </rPh>
    <phoneticPr fontId="2"/>
  </si>
  <si>
    <t>　審　　　　　　　判</t>
    <rPh sb="1" eb="2">
      <t>シン</t>
    </rPh>
    <rPh sb="9" eb="10">
      <t>ハン</t>
    </rPh>
    <phoneticPr fontId="2"/>
  </si>
  <si>
    <t>２０２２年度都道府県男女駅伝調整合宿（精算：バス借用費）</t>
  </si>
  <si>
    <t>　分担金受入収入</t>
    <rPh sb="1" eb="8">
      <t>ブンタンキンウケイレシュウニュウ</t>
    </rPh>
    <phoneticPr fontId="2"/>
  </si>
  <si>
    <t>東日本駅伝</t>
    <rPh sb="0" eb="1">
      <t>ヒガシ</t>
    </rPh>
    <rPh sb="1" eb="3">
      <t>ニホン</t>
    </rPh>
    <rPh sb="3" eb="5">
      <t>エキデン</t>
    </rPh>
    <phoneticPr fontId="2"/>
  </si>
  <si>
    <t>２０２２年度第５回冬季県内週末練習会（概算：舘岡強化部長）</t>
  </si>
  <si>
    <t>　協　賛　金</t>
    <rPh sb="1" eb="2">
      <t>キョウ</t>
    </rPh>
    <rPh sb="3" eb="4">
      <t>サン</t>
    </rPh>
    <rPh sb="5" eb="6">
      <t>キン</t>
    </rPh>
    <phoneticPr fontId="2"/>
  </si>
  <si>
    <t>　広　告　料</t>
    <rPh sb="1" eb="2">
      <t>ヒロ</t>
    </rPh>
    <rPh sb="3" eb="4">
      <t>コク</t>
    </rPh>
    <rPh sb="5" eb="6">
      <t>リョウ</t>
    </rPh>
    <phoneticPr fontId="2"/>
  </si>
  <si>
    <t>Ｕ－１３クリニック開催（精算：昼食費）</t>
  </si>
  <si>
    <t>都道県男子対抗駅伝大会補助金（株）広島テレビ）</t>
  </si>
  <si>
    <t>　販　賦　収　入</t>
    <rPh sb="1" eb="2">
      <t>ハン</t>
    </rPh>
    <rPh sb="3" eb="4">
      <t>フ</t>
    </rPh>
    <rPh sb="5" eb="6">
      <t>オサム</t>
    </rPh>
    <rPh sb="7" eb="8">
      <t>イリ</t>
    </rPh>
    <phoneticPr fontId="2"/>
  </si>
  <si>
    <t>　雑　収　入</t>
    <rPh sb="1" eb="2">
      <t>ザツ</t>
    </rPh>
    <rPh sb="3" eb="4">
      <t>オサム</t>
    </rPh>
    <rPh sb="5" eb="6">
      <t>イリ</t>
    </rPh>
    <phoneticPr fontId="2"/>
  </si>
  <si>
    <t xml:space="preserve"> 事業活動収入合計</t>
    <rPh sb="1" eb="7">
      <t>ジギョウカツドウシュウニュウ</t>
    </rPh>
    <rPh sb="7" eb="9">
      <t>ゴウケイ</t>
    </rPh>
    <phoneticPr fontId="2"/>
  </si>
  <si>
    <t>科　　　　目</t>
    <rPh sb="0" eb="1">
      <t>カ</t>
    </rPh>
    <rPh sb="5" eb="6">
      <t>メ</t>
    </rPh>
    <phoneticPr fontId="2"/>
  </si>
  <si>
    <t>　旅費・交通費</t>
    <rPh sb="1" eb="3">
      <t>リョヒ</t>
    </rPh>
    <rPh sb="4" eb="7">
      <t>コウツウヒ</t>
    </rPh>
    <phoneticPr fontId="2"/>
  </si>
  <si>
    <t>　諸　謝　金</t>
    <rPh sb="1" eb="2">
      <t>モロ</t>
    </rPh>
    <rPh sb="3" eb="4">
      <t>シャ</t>
    </rPh>
    <rPh sb="5" eb="6">
      <t>カネ</t>
    </rPh>
    <phoneticPr fontId="2"/>
  </si>
  <si>
    <t>　補　助　金</t>
    <rPh sb="1" eb="2">
      <t>タスク</t>
    </rPh>
    <rPh sb="3" eb="4">
      <t>スケ</t>
    </rPh>
    <rPh sb="5" eb="6">
      <t>カネ</t>
    </rPh>
    <phoneticPr fontId="2"/>
  </si>
  <si>
    <t>２０２２年度Ｕ１６ ４×１００ｍリレー大会（舘岡強化部長：概算）</t>
  </si>
  <si>
    <t>　強　化　費</t>
    <rPh sb="1" eb="2">
      <t>ツヨシ</t>
    </rPh>
    <rPh sb="3" eb="4">
      <t>カ</t>
    </rPh>
    <rPh sb="5" eb="6">
      <t>ヒ</t>
    </rPh>
    <phoneticPr fontId="2"/>
  </si>
  <si>
    <t>国　体</t>
  </si>
  <si>
    <t>東日本</t>
  </si>
  <si>
    <t>　印刷製本費</t>
    <rPh sb="1" eb="3">
      <t>インサツ</t>
    </rPh>
    <rPh sb="3" eb="5">
      <t>セイホン</t>
    </rPh>
    <rPh sb="5" eb="6">
      <t>ヒ</t>
    </rPh>
    <phoneticPr fontId="2"/>
  </si>
  <si>
    <t>全男子</t>
  </si>
  <si>
    <t>強　化　費</t>
    <rPh sb="0" eb="1">
      <t>ツヨシ</t>
    </rPh>
    <rPh sb="2" eb="3">
      <t>カ</t>
    </rPh>
    <rPh sb="4" eb="5">
      <t>ヒ</t>
    </rPh>
    <phoneticPr fontId="2"/>
  </si>
  <si>
    <t>指導者講習会</t>
    <rPh sb="0" eb="3">
      <t>シドウシャ</t>
    </rPh>
    <rPh sb="3" eb="6">
      <t>コウシュウカイ</t>
    </rPh>
    <phoneticPr fontId="2"/>
  </si>
  <si>
    <t>　荷造配達費</t>
    <rPh sb="1" eb="3">
      <t>ニヅク</t>
    </rPh>
    <rPh sb="3" eb="5">
      <t>ハイタツ</t>
    </rPh>
    <rPh sb="5" eb="6">
      <t>ヒ</t>
    </rPh>
    <phoneticPr fontId="2"/>
  </si>
  <si>
    <t>２０２２年度跳躍ブロック県外選抜合宿（概算：１２/２６）</t>
  </si>
  <si>
    <t>　備品消耗品費</t>
    <rPh sb="1" eb="2">
      <t>ビ</t>
    </rPh>
    <rPh sb="2" eb="3">
      <t>ヒン</t>
    </rPh>
    <rPh sb="3" eb="5">
      <t>ショウモウ</t>
    </rPh>
    <rPh sb="5" eb="6">
      <t>ヒン</t>
    </rPh>
    <rPh sb="6" eb="7">
      <t>ヒ</t>
    </rPh>
    <phoneticPr fontId="2"/>
  </si>
  <si>
    <t>　　計</t>
    <rPh sb="2" eb="3">
      <t>ケイ</t>
    </rPh>
    <phoneticPr fontId="2"/>
  </si>
  <si>
    <t xml:space="preserve">  日本陸連登録料</t>
    <rPh sb="6" eb="9">
      <t>トウロクリョウ</t>
    </rPh>
    <phoneticPr fontId="2"/>
  </si>
  <si>
    <t>　消耗品費</t>
    <rPh sb="1" eb="4">
      <t>ショウモウヒン</t>
    </rPh>
    <rPh sb="4" eb="5">
      <t>ヒ</t>
    </rPh>
    <phoneticPr fontId="2"/>
  </si>
  <si>
    <t>通信費　600,000　電話料　600,000</t>
    <rPh sb="0" eb="3">
      <t>ツウシンヒ</t>
    </rPh>
    <rPh sb="12" eb="14">
      <t>デンワ</t>
    </rPh>
    <rPh sb="14" eb="15">
      <t>リョウ</t>
    </rPh>
    <phoneticPr fontId="2"/>
  </si>
  <si>
    <t>２０２２年度Ｕ１６ ４×１００ｍリレー練習会（概算：９／１２）</t>
  </si>
  <si>
    <t>　支払手数料</t>
    <rPh sb="1" eb="6">
      <t>シハライテスウリョウ</t>
    </rPh>
    <phoneticPr fontId="2"/>
  </si>
  <si>
    <t>　登記登録処理費</t>
    <rPh sb="1" eb="3">
      <t>トウキ</t>
    </rPh>
    <rPh sb="3" eb="5">
      <t>トウロク</t>
    </rPh>
    <rPh sb="5" eb="8">
      <t>ショリヒ</t>
    </rPh>
    <phoneticPr fontId="2"/>
  </si>
  <si>
    <t>　雑　 　費</t>
    <rPh sb="1" eb="2">
      <t>ザツ</t>
    </rPh>
    <rPh sb="5" eb="6">
      <t>ヒ</t>
    </rPh>
    <phoneticPr fontId="2"/>
  </si>
  <si>
    <t>２０２２年度第３回冬季県内週末強化練習会（精算：傷害保険料）</t>
  </si>
  <si>
    <r>
      <t>(</t>
    </r>
    <r>
      <rPr>
        <sz val="11"/>
        <color theme="1"/>
        <rFont val="ＭＳ Ｐゴシック"/>
        <family val="3"/>
        <charset val="128"/>
      </rPr>
      <t>月間取引累計</t>
    </r>
    <r>
      <rPr>
        <sz val="11"/>
        <color theme="1"/>
        <rFont val="ＤＦ平成明朝体W7"/>
      </rPr>
      <t>)</t>
    </r>
  </si>
  <si>
    <t>評議員負担金（三戸郡陸上競技協会）</t>
  </si>
  <si>
    <t>２０２２年度強化事務費③（舘岡強化部長）</t>
  </si>
  <si>
    <t>都道府県男子駅伝中学生強化費（精算：朝食費）</t>
  </si>
  <si>
    <t>ジュニアコーチ養成講習会開催費（概算：三上普及部長）</t>
  </si>
  <si>
    <t>理事会・評議員議案書印刷代  他</t>
  </si>
  <si>
    <t>２０２２年度Ｕ１６ ４×１００ｍリレー練習会（精算：指導者日当）</t>
  </si>
  <si>
    <t>現金</t>
  </si>
  <si>
    <t>２０２２年度跳躍ブロック県外選抜合宿（概算：舘岡強化部長）</t>
  </si>
  <si>
    <t>２０２２年度都道府県女子駅伝中学生強化事業（概算：１２/６）</t>
  </si>
  <si>
    <t>２０２２年度冬季県内選抜週末練習会コーチスキルアップ事業（精算：指導者宿泊費）</t>
  </si>
  <si>
    <t>２０２２年度冬季県外選抜強化合宿（概算：舘岡強化部長）</t>
  </si>
  <si>
    <t>２０２２年度ブロック練習会第一回Ｕ－１３週末練習会（概算：舘岡強化部長）</t>
  </si>
  <si>
    <t>２０２２年度都道府県女子駅伝中学生強化事業（概算：舘岡強化部長）</t>
  </si>
  <si>
    <t>Ｕ－１３クリニック開催（概算：１０／２８）</t>
  </si>
  <si>
    <t>２０２２年度競歩ブッロク冬季県外選抜強化合宿（精算：日当）</t>
  </si>
  <si>
    <t>Ｕ－１３クリニック開催（精算：日当）</t>
  </si>
  <si>
    <t>２０２２年度第５回冬季県内週末練習会（概算：３/１）</t>
  </si>
  <si>
    <t>２０２２年度都道府県女子駅伝中学生強化事業（精算：補食代）</t>
  </si>
  <si>
    <t>Ｕ－１３クリニック開催（精算：振込手数料）</t>
  </si>
  <si>
    <t>都道府県男子駅伝中学生強化費（精算：布代）</t>
  </si>
  <si>
    <t>ジュニアコーチ養成講習会開催費（概算：１１/１４）</t>
  </si>
  <si>
    <t>２０２２年度都道府県男女駅伝調整合宿（精算：傷害保険料）</t>
  </si>
  <si>
    <t>ジュニアコーチ養成講習会開催費（精算：日当）</t>
  </si>
  <si>
    <t>ジュニアコーチ養成講習会開催費（精算：郵送料）</t>
  </si>
  <si>
    <t>２０２２年度都道府県男女駅伝調整合宿（精算：高速代）</t>
  </si>
  <si>
    <t>２０２２年度冬季県内選抜週末練習会コーチスキルアップ事業（概算：１/１１）</t>
  </si>
  <si>
    <t>ジュニアコーチ養成講習会開催費（精算：テープ代）</t>
  </si>
  <si>
    <r>
      <rPr>
        <sz val="16"/>
        <color theme="1"/>
        <rFont val="ＤＦ平成明朝体W7"/>
      </rPr>
      <t>２０１８年度中間報告書</t>
    </r>
  </si>
  <si>
    <r>
      <rPr>
        <b/>
        <sz val="11"/>
        <color theme="1"/>
        <rFont val="ＤＦ平成明朝体W7"/>
      </rPr>
      <t>科        目</t>
    </r>
  </si>
  <si>
    <r>
      <rPr>
        <b/>
        <sz val="11"/>
        <color theme="1"/>
        <rFont val="ＤＦ平成明朝体W7"/>
      </rPr>
      <t>適   要</t>
    </r>
    <rPh sb="0" eb="1">
      <t>テキ</t>
    </rPh>
    <rPh sb="4" eb="5">
      <t>カナメ</t>
    </rPh>
    <phoneticPr fontId="2"/>
  </si>
  <si>
    <r>
      <rPr>
        <b/>
        <sz val="12"/>
        <color theme="1"/>
        <rFont val="ＤＦ平成明朝体W7"/>
      </rPr>
      <t>当年度</t>
    </r>
  </si>
  <si>
    <r>
      <rPr>
        <b/>
        <sz val="12"/>
        <color theme="1"/>
        <rFont val="ＤＦ平成明朝体W7"/>
      </rPr>
      <t>増  減</t>
    </r>
  </si>
  <si>
    <r>
      <rPr>
        <b/>
        <sz val="11"/>
        <color theme="1"/>
        <rFont val="ＤＦ平成明朝体W7"/>
      </rPr>
      <t>平成30年12月31日現在</t>
    </r>
  </si>
  <si>
    <r>
      <rPr>
        <b/>
        <sz val="11"/>
        <rFont val="ＤＦ平成明朝体W7"/>
      </rPr>
      <t>科　　　　　　目</t>
    </r>
    <rPh sb="0" eb="1">
      <t>カ</t>
    </rPh>
    <rPh sb="7" eb="8">
      <t>メ</t>
    </rPh>
    <phoneticPr fontId="2"/>
  </si>
  <si>
    <t>２０２２年度都道府県女子駅伝中学生強化事業（精算：夕食代）</t>
  </si>
  <si>
    <r>
      <rPr>
        <b/>
        <sz val="11"/>
        <rFont val="ＤＦ平成明朝体W7"/>
      </rPr>
      <t>決　算　額</t>
    </r>
    <rPh sb="0" eb="1">
      <t>ケッ</t>
    </rPh>
    <rPh sb="2" eb="3">
      <t>サン</t>
    </rPh>
    <rPh sb="4" eb="5">
      <t>ガク</t>
    </rPh>
    <phoneticPr fontId="2"/>
  </si>
  <si>
    <r>
      <rPr>
        <b/>
        <sz val="11"/>
        <rFont val="ＤＦ平成明朝体W7"/>
      </rPr>
      <t>備          考</t>
    </r>
    <rPh sb="0" eb="1">
      <t>ソナエ</t>
    </rPh>
    <rPh sb="11" eb="12">
      <t>コウ</t>
    </rPh>
    <phoneticPr fontId="2"/>
  </si>
  <si>
    <r>
      <t xml:space="preserve">          </t>
    </r>
    <r>
      <rPr>
        <b/>
        <sz val="12"/>
        <rFont val="ＤＦ平成明朝体W7"/>
      </rPr>
      <t>基本財産引当預金</t>
    </r>
  </si>
  <si>
    <r>
      <t xml:space="preserve">        </t>
    </r>
    <r>
      <rPr>
        <sz val="12"/>
        <rFont val="ＤＦ平成明朝体W7"/>
      </rPr>
      <t>基本財産合計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</si>
  <si>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仮受金</t>
    </r>
  </si>
  <si>
    <t>都道府県男女駅伝強化費（精算：交通費）</t>
  </si>
  <si>
    <t>都道府県男女駅伝強化費（精算：郵送代）</t>
  </si>
  <si>
    <t>都道府県男女駅伝強化費（精算：競技場使用料）</t>
  </si>
  <si>
    <t>第２回冬季選抜週末練習会（概算：舘岡強化部長）</t>
  </si>
  <si>
    <t>都道府県男子駅伝中学生強化費（精算：指導者日当）</t>
  </si>
  <si>
    <t>都道府県男子駅伝中学生強化費（精算：指導者食事代）</t>
  </si>
  <si>
    <t>都道府県男子駅伝中学生強化費（精算：宿泊費）</t>
  </si>
  <si>
    <t>都道府県男子駅伝中学生強化費（精算：車両燃料費代）</t>
  </si>
  <si>
    <t>都道府県男子駅伝中学生強化費（精算：レンタカー代）</t>
  </si>
  <si>
    <t>２０２２年度Ｕ１３冬季選抜県内週末練習会（舘岡強化部長）</t>
  </si>
  <si>
    <t>２０２２年度都道府県男女駅伝調整合宿（概算：１２/１２）</t>
  </si>
  <si>
    <t>借方消費税額</t>
  </si>
  <si>
    <t>２０２２年度都道府県男女駅伝調整合宿（精算：宿泊費）</t>
  </si>
  <si>
    <t>２０２２年度都道府県男女駅伝調整合宿（精算：燃料代）</t>
  </si>
  <si>
    <t>２０２２年度都道府県男女駅伝調整合宿（精算：振込手数料）</t>
  </si>
  <si>
    <t>全国都道府県男子駅伝大会（概算：柳田事業部長）</t>
  </si>
  <si>
    <t>２０２２年度都道府県女子駅伝中学生強化事業（精算：高速代）</t>
  </si>
  <si>
    <t>２０２２年度都道府県男女駅伝調整合宿（精算：補食費）</t>
  </si>
  <si>
    <t>２０２２年度都道府県男女駅伝調整合宿（精算：レンタルサイクル代）</t>
  </si>
  <si>
    <t>２０２２年度都道府県女子駅伝中学生強化事業（精算：交通費）</t>
  </si>
  <si>
    <t>２０２２年度都道府県女子駅伝中学生強化事業（精算：日当）</t>
  </si>
  <si>
    <t>２０２２年度都道府県女子駅伝中学生強化事業（精算：ガソリン代）</t>
  </si>
  <si>
    <t>２０２２年度都道府県女子駅伝中学生強化事業（精算：郵送代）</t>
  </si>
  <si>
    <t>２０２２年度都道府県女子駅伝中学生強化事業（精算：ゼッケン代）</t>
  </si>
  <si>
    <t>２０２２年度都道府県女子駅伝中学生強化事業（精算：記録会参加料）</t>
  </si>
  <si>
    <t>２０２２年度第４回Ｕ１３冬季県内週末練習会（精算：傷害保険料）</t>
  </si>
  <si>
    <t>２０２２年度ブロック練習会第一回週末練習会（概算：１２/６）</t>
  </si>
  <si>
    <t>２０２２年度ブロック練習会第一回週末練習会（精算：交通費）</t>
  </si>
  <si>
    <t>２０２２年度冬季県内選抜週末練習会コーチスキルアップ事業（精算：指導者交通費）</t>
  </si>
  <si>
    <t>２０２２年度ブロック練習会第一回週末練習会（精算：傷害保険料）</t>
  </si>
  <si>
    <r>
      <t xml:space="preserve">          </t>
    </r>
    <r>
      <rPr>
        <sz val="11"/>
        <color theme="1"/>
        <rFont val="ＭＳ Ｐゴシック"/>
        <family val="3"/>
        <charset val="128"/>
      </rPr>
      <t>立替金</t>
    </r>
  </si>
  <si>
    <t>２０２２年度ブロック練習会第一回週末練習会（精算：コピー代）</t>
  </si>
  <si>
    <t>２０２２年度ブロック練習会第一回週末練習会（精算：競技場使用料）</t>
  </si>
  <si>
    <t>２０２２年度ブロック練習会第一回Ｕ－１３週末練習会（精算：交通費）</t>
  </si>
  <si>
    <t>２０２２年度ブロック練習会第一回Ｕ－１３週末練習会（精算：日当）</t>
  </si>
  <si>
    <t>第２回冬季選抜週末練習会（概算：１２/２６）</t>
  </si>
  <si>
    <t>借方税区分名</t>
  </si>
  <si>
    <t>２０２２年度冬季県内選抜週末練習会コーチスキルアップ事業（精算：指導者日当）</t>
  </si>
  <si>
    <t>２０２２年度Ｕ－１３冬季週末練習会中止返金（概算：１２/２６）</t>
  </si>
  <si>
    <t>２０２２年度投擲ブロック冬季県外選抜強化合宿 九州共立大学（精算：宿泊費）</t>
  </si>
  <si>
    <t>２０２２年度投擲ブロック冬季県外選抜強化合宿 九州共立大学（精算：昼食費）</t>
  </si>
  <si>
    <t>２０２２年度投擲ブロック冬季県外選抜強化合宿 九州共立大学（精算：レンタカー高速代）</t>
  </si>
  <si>
    <t>２０２２年度投擲ブロック冬季県外選抜強化合宿 九州共立大学（精算：前泊補助費）</t>
  </si>
  <si>
    <t>全国都道府県女子駅伝大会（精算：昼食代）</t>
  </si>
  <si>
    <t>２０２２年度第３回冬季県内週末強化練習会（精算：指導者交通費）</t>
  </si>
  <si>
    <t>２０２２年度第３回冬季県内週末強化練習会（精算：指導者謝礼）</t>
  </si>
  <si>
    <t>２０２２年度第３回冬季県内週末強化練習会（精算：指導者日当）</t>
  </si>
  <si>
    <t>２０２２年度第３回冬季県内週末強化練習会（精算：競技場使用料）</t>
  </si>
  <si>
    <t>２０２２年度競歩ブッロク冬季県外選抜強化合宿（精算：宿泊代）</t>
  </si>
  <si>
    <t>２０２２年度競歩ブッロク冬季県外選抜強化合宿（精算：夕・昼食代）</t>
  </si>
  <si>
    <t>２０２２年度冬季県外選抜強化合宿（概算：１２/６）</t>
  </si>
  <si>
    <t>２０２２年度冬季県外選抜強化合宿（精算：宿泊代）</t>
  </si>
  <si>
    <t>２０２２年度冬季県外選抜強化合宿（精算：交通費・借上げバス代）</t>
  </si>
  <si>
    <t>２０２２年度跳躍ブロック県外選抜合宿（精算：ガソリン代）</t>
  </si>
  <si>
    <r>
      <t xml:space="preserve">        </t>
    </r>
    <r>
      <rPr>
        <sz val="11"/>
        <color theme="1"/>
        <rFont val="ＭＳ Ｐゴシック"/>
        <family val="3"/>
        <charset val="128"/>
      </rPr>
      <t>資産合計</t>
    </r>
  </si>
  <si>
    <t>２０２２年度跳躍ブロック県外選抜合宿（精算：宿泊代）</t>
  </si>
  <si>
    <t>２０２２年度跳躍ブロック県外選抜合宿（精算：昼食代）</t>
  </si>
  <si>
    <t>２０２２年度跳躍ブロック県外選抜合宿（精算：夕食代）</t>
  </si>
  <si>
    <t>２０２２年度跳躍ブロック県外選抜合宿（精算：指導者交通費）</t>
  </si>
  <si>
    <t>２０２２年度跳躍ブロック県外選抜合宿（精算：指導者前泊補助費）</t>
  </si>
  <si>
    <t>２０２２年度第１回投擲ブロックＵ１３冬季県内週末練習会（概算：１/１７）</t>
  </si>
  <si>
    <t>２０２２年度第１回投擲ブロックＵ１３冬季県内週末練習会（精算：指導者交通費）</t>
  </si>
  <si>
    <t>２０２２年度第１回投擲ブロックＵ１３冬季県内週末練習会（精算：会場使用料）</t>
  </si>
  <si>
    <t>２０２２年度Ｕ１３第５回冬季週末練習会（概算：２/２）</t>
  </si>
  <si>
    <r>
      <t>収</t>
    </r>
    <r>
      <rPr>
        <sz val="16"/>
        <rFont val="ＤＦ平成明朝体W7"/>
      </rPr>
      <t>　支　決　算　書</t>
    </r>
  </si>
  <si>
    <t>２０２２年度Ｕ１３第５回冬季週末練習会（精算：交通費）</t>
  </si>
  <si>
    <t>２０２２年度Ｕ１３第５回冬季週末練習会（精算：謝礼）</t>
  </si>
  <si>
    <t>２０２２年度Ｕ１３第５回冬季週末練習会（精算：日当）</t>
  </si>
  <si>
    <r>
      <t>決</t>
    </r>
    <r>
      <rPr>
        <b/>
        <sz val="12"/>
        <rFont val="ＤＦ平成明朝体W7"/>
      </rPr>
      <t>　算　額</t>
    </r>
    <rPh sb="0" eb="1">
      <t>ケッ</t>
    </rPh>
    <rPh sb="2" eb="3">
      <t>サン</t>
    </rPh>
    <rPh sb="4" eb="5">
      <t>ガク</t>
    </rPh>
    <phoneticPr fontId="2"/>
  </si>
  <si>
    <t>２０２２年度Ｕ１３第５回冬季週末練習会（精算：傷害保険料）</t>
  </si>
  <si>
    <t>２０２２年度Ｕ１３第５回冬季週末練習会（精算：競技場使用料）</t>
  </si>
  <si>
    <t>借方主科目名</t>
  </si>
  <si>
    <t>２０２２年度第２回投擲ブロック週末練習会（精算：指導者日当）</t>
  </si>
  <si>
    <t>第３０回青森県民駅伝競走体育大会（概算：８/４）</t>
  </si>
  <si>
    <t>借方小科目名</t>
  </si>
  <si>
    <t>借方事業名</t>
  </si>
  <si>
    <t>貸方補助・中科目名</t>
  </si>
  <si>
    <t>貸方税区分名</t>
  </si>
  <si>
    <t>参加料収益</t>
  </si>
  <si>
    <t>賃借料</t>
  </si>
  <si>
    <t>業務委託料</t>
  </si>
  <si>
    <r>
      <t xml:space="preserve">          </t>
    </r>
    <r>
      <rPr>
        <sz val="11"/>
        <color theme="1"/>
        <rFont val="ＭＳ Ｐゴシック"/>
        <family val="3"/>
        <charset val="128"/>
      </rPr>
      <t>国庫補助金</t>
    </r>
  </si>
  <si>
    <t>差　異</t>
  </si>
  <si>
    <t>Ⅰ  事業活動収支の部</t>
  </si>
  <si>
    <t>２０２２年度第４回冬季週末練習会（舘岡強化部長）</t>
  </si>
  <si>
    <t>２０２２年度第６回Ｕ１３冬季週末練習会（舘岡強化部長）</t>
  </si>
  <si>
    <t>２０２２年度女性アスリート事業コンディショニング研修会（舘岡強化部長）</t>
  </si>
  <si>
    <t>２０２２年度投擲ブロック週末練習会（舘岡強化部長）</t>
  </si>
  <si>
    <r>
      <t xml:space="preserve">          </t>
    </r>
    <r>
      <rPr>
        <sz val="11"/>
        <color theme="1"/>
        <rFont val="ＭＳ Ｐゴシック"/>
        <family val="3"/>
        <charset val="128"/>
      </rPr>
      <t>投資有価証券</t>
    </r>
  </si>
  <si>
    <t>２０２２年度障害ブロック県外選抜合宿（精算：交通費）</t>
  </si>
  <si>
    <t>２０２２年度障害ブロック県外選抜合宿（精算：駐車場代）</t>
  </si>
  <si>
    <r>
      <t>監</t>
    </r>
    <r>
      <rPr>
        <sz val="8"/>
        <rFont val="ＤＦ平成明朝体W7"/>
      </rPr>
      <t>査会・評議員・臨時理事会議  他</t>
    </r>
    <rPh sb="4" eb="7">
      <t>ヒョウギイン</t>
    </rPh>
    <rPh sb="8" eb="10">
      <t>リンジ</t>
    </rPh>
    <rPh sb="10" eb="12">
      <t>リジ</t>
    </rPh>
    <phoneticPr fontId="2"/>
  </si>
  <si>
    <t>２０２２年度障害ブロック県外選抜合宿（精算：宿泊代）</t>
  </si>
  <si>
    <t>２０２２年度障害ブロック県外選抜合宿（精算：夕食代）</t>
  </si>
  <si>
    <t>２０２２年度障害ブロック県外選抜合宿（精算：日当代）</t>
  </si>
  <si>
    <t>２０２２年度ＪＡＡＦ公認コーチ専門種目講習代（舘岡強化部長）</t>
  </si>
  <si>
    <t>第３回投擲ブロック週末練習会（概算：舘岡強化部長）</t>
  </si>
  <si>
    <t>２０２２年度青森県中学校東北６県合宿（概算：舘岡強化部長）</t>
  </si>
  <si>
    <r>
      <t xml:space="preserve">        </t>
    </r>
    <r>
      <rPr>
        <sz val="11"/>
        <color theme="1"/>
        <rFont val="ＭＳ Ｐゴシック"/>
        <family val="3"/>
        <charset val="128"/>
      </rPr>
      <t>指定正味財産合計</t>
    </r>
  </si>
  <si>
    <t>２０２２年度第６回Ｕ１３冬季週末練習会（概算：２/１４）</t>
  </si>
  <si>
    <t>２０２２年度第６回Ｕ１３冬季週末練習会（精算：指導者交通費）</t>
  </si>
  <si>
    <r>
      <t xml:space="preserve">          </t>
    </r>
    <r>
      <rPr>
        <sz val="11"/>
        <color theme="1"/>
        <rFont val="ＭＳ Ｐゴシック"/>
        <family val="3"/>
        <charset val="128"/>
      </rPr>
      <t>前払金</t>
    </r>
  </si>
  <si>
    <t>２０２２年度第６回Ｕ１３冬季週末練習会（精算：日当代）</t>
  </si>
  <si>
    <t>２０２２年度第６回Ｕ１３冬季週末練習会（精算：傷害保険料）</t>
  </si>
  <si>
    <t>２０２２年度第４回冬季週末練習会（概算：２/１４）</t>
  </si>
  <si>
    <t>２０２２年度第４回冬季週末練習会（精算：県外指導者謝礼）</t>
  </si>
  <si>
    <t>２０２２年度第４回冬季週末練習会（精算：日当）</t>
  </si>
  <si>
    <t>２０２２年度第４回冬季週末練習会（精算：指導者宿泊代）</t>
  </si>
  <si>
    <r>
      <t xml:space="preserve">  </t>
    </r>
    <r>
      <rPr>
        <sz val="11"/>
        <color theme="1"/>
        <rFont val="ＭＳ Ｐゴシック"/>
        <family val="3"/>
        <charset val="128"/>
      </rPr>
      <t>２．一般正味財産</t>
    </r>
  </si>
  <si>
    <t>２０２２年度第４回冬季週末練習会（精算：朝食代）</t>
  </si>
  <si>
    <t>２０２２年度第４回冬季週末練習会（精算：夕食代）</t>
  </si>
  <si>
    <t>２０２２年度第４回冬季週末練習会（精算：傷害保険料）</t>
  </si>
  <si>
    <t>２０２２年度第４回冬季週末練習会（精算：競技場使用料）</t>
  </si>
  <si>
    <t>２０２２年度女性アスリート事業コンディショニング研修会（概算：２/１４）</t>
  </si>
  <si>
    <t>２０２２年度女性アスリート事業コンディショニング研修会（精算：講師謝礼・交通費）</t>
  </si>
  <si>
    <t>２０２２年度女性アスリート事業コンディショニング研修会（精算：会場使用料）</t>
  </si>
  <si>
    <t>２０２２年度ＪＡＡＦ公認コーチ専門種目講習代（精算：昼食代）</t>
  </si>
  <si>
    <t>２０２２年度ＪＡＡＦ公認コーチ専門種目講習代（精算：夕食代）</t>
  </si>
  <si>
    <t>２０２２年度第５回冬季県内週末練習会（精算：交通費）</t>
  </si>
  <si>
    <t>２０２２年度第５回冬季県内週末練習会（精算：県外指導者交通費）</t>
  </si>
  <si>
    <t>２０２２年度第５回冬季県内週末練習会（精算：日当）</t>
  </si>
  <si>
    <t>２０２２年度第５回冬季県内週末練習会（精算：昼食代）</t>
  </si>
  <si>
    <t>２０２２年度第５回冬季県内週末練習会（精算：傷害保険料）</t>
  </si>
  <si>
    <t>２０２２年度第５回冬季県内週末練習会（精算：競技場使用料）</t>
  </si>
  <si>
    <t>２０２２年度Ｕ－１３冬季県内週末練習会（概算：３/１）</t>
  </si>
  <si>
    <t>２０２２年度Ｕ－１３冬季県内週末練習会（精算：指導者謝礼金）</t>
  </si>
  <si>
    <t>２０２２年度Ｕ－１３冬季県内週末練習会（精算：指導者日当）</t>
  </si>
  <si>
    <t>２０２２年度Ｕ－１３冬季県内週末練習会（精算：傷害保険料）</t>
  </si>
  <si>
    <t>２０２２年度Ｕ－１３冬季県内週末練習会（精算：競技場使用料）</t>
  </si>
  <si>
    <t>第３回投擲ブロック週末練習会（精算：指導者交通費）</t>
  </si>
  <si>
    <t>都道府県東日本小学生陸上交流大会：概算</t>
  </si>
  <si>
    <t>第３回投擲ブロック週末練習会（精算：指導者日当）</t>
  </si>
  <si>
    <t>第３回投擲ブロック週末練習会（精算：傷害保険料）</t>
  </si>
  <si>
    <t>２０２２年度第２回投擲ブロック週末練習会（概算：２/１４）</t>
  </si>
  <si>
    <t>２０２２年度第２回投擲ブロック週末練習会（精算：指導者交通費）</t>
  </si>
  <si>
    <r>
      <t xml:space="preserve">          </t>
    </r>
    <r>
      <rPr>
        <sz val="11"/>
        <color theme="1"/>
        <rFont val="ＭＳ Ｐゴシック"/>
        <family val="3"/>
        <charset val="128"/>
      </rPr>
      <t>前渡金</t>
    </r>
  </si>
  <si>
    <t>２０２２年度第２回投擲ブロック週末練習会（精算：傷害保険料）</t>
  </si>
  <si>
    <t>２０２２年度第２回投擲ブロック週末練習会（精算：振込手数料）</t>
  </si>
  <si>
    <t>令和 5年 3月31日現在</t>
  </si>
  <si>
    <t>あおもり桜マラソン（概算）</t>
  </si>
  <si>
    <t>あおもり桜マラソン（２０２１年度：概算）</t>
  </si>
  <si>
    <t>栃木国民体育大会（概算：舘岡強化部長）</t>
  </si>
  <si>
    <t>２０２２年度東北総合体育大会派遣費（概算：８/１）</t>
  </si>
  <si>
    <t>都道府県東日本小学生陸上交流大会（概算：７/１１）</t>
  </si>
  <si>
    <t>全国小学生陸上交流大会（概算：７/１１）</t>
  </si>
  <si>
    <r>
      <t xml:space="preserve">          </t>
    </r>
    <r>
      <rPr>
        <sz val="11"/>
        <color theme="1"/>
        <rFont val="ＭＳ Ｐゴシック"/>
        <family val="3"/>
        <charset val="128"/>
      </rPr>
      <t>受贈土地</t>
    </r>
  </si>
  <si>
    <t>２０２２年奧羽横断駅伝競走大会（概算）</t>
  </si>
  <si>
    <t>２０２２東日本女子駅伝競走大会（概算）</t>
  </si>
  <si>
    <t>２０２２東日本女子駅伝競走大会（概算：１０／２８）</t>
  </si>
  <si>
    <t>栃木国民体育大会（概算：９/２０）</t>
  </si>
  <si>
    <t>２０２２年度Ｕ１６ ４×１００ｍリレー大会（概算：９／１２）</t>
  </si>
  <si>
    <t>全国都道府県女子駅伝大会（概算：川下競技部長）</t>
  </si>
  <si>
    <t>全国都道府県女子駅伝大会（概算：１/１０）</t>
  </si>
  <si>
    <r>
      <t xml:space="preserve">  </t>
    </r>
    <r>
      <rPr>
        <b/>
        <sz val="12"/>
        <color theme="1"/>
        <rFont val="ＭＳ Ｐゴシック"/>
        <family val="3"/>
        <charset val="128"/>
      </rPr>
      <t>１．流動資産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</si>
  <si>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有価証券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</si>
  <si>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仮払金</t>
    </r>
  </si>
  <si>
    <r>
      <t xml:space="preserve">          </t>
    </r>
    <r>
      <rPr>
        <sz val="11"/>
        <rFont val="ＭＳ Ｐゴシック"/>
        <family val="3"/>
        <charset val="128"/>
      </rPr>
      <t>基本金引当有価証券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</si>
  <si>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その他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</si>
  <si>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仮払消費税等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</si>
  <si>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未収消費税等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</si>
  <si>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貸倒引当金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</si>
  <si>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基本財産引当預金</t>
    </r>
  </si>
  <si>
    <r>
      <t xml:space="preserve">    (2) </t>
    </r>
    <r>
      <rPr>
        <sz val="12"/>
        <rFont val="ＭＳ Ｐゴシック"/>
        <family val="3"/>
        <charset val="128"/>
      </rPr>
      <t>特定資産</t>
    </r>
  </si>
  <si>
    <r>
      <t xml:space="preserve">          </t>
    </r>
    <r>
      <rPr>
        <sz val="12"/>
        <rFont val="ＭＳ Ｐゴシック"/>
        <family val="3"/>
        <charset val="128"/>
      </rPr>
      <t>○○○基金引当預金</t>
    </r>
  </si>
  <si>
    <r>
      <t xml:space="preserve">          </t>
    </r>
    <r>
      <rPr>
        <sz val="12"/>
        <rFont val="ＭＳ Ｐゴシック"/>
        <family val="3"/>
        <charset val="128"/>
      </rPr>
      <t>○○基金引当有価証券</t>
    </r>
  </si>
  <si>
    <r>
      <t xml:space="preserve">          </t>
    </r>
    <r>
      <rPr>
        <sz val="12"/>
        <rFont val="ＭＳ Ｐゴシック"/>
        <family val="3"/>
        <charset val="128"/>
      </rPr>
      <t>退職給付引当預金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</si>
  <si>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建物</t>
    </r>
  </si>
  <si>
    <r>
      <t xml:space="preserve">        </t>
    </r>
    <r>
      <rPr>
        <sz val="11"/>
        <color theme="1"/>
        <rFont val="ＭＳ Ｐゴシック"/>
        <family val="3"/>
        <charset val="128"/>
      </rPr>
      <t>特定資産合計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</si>
  <si>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建物付属設備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</si>
  <si>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減価償却累計額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</si>
  <si>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電話加入権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</si>
  <si>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敷金・保証金</t>
    </r>
  </si>
  <si>
    <r>
      <t xml:space="preserve">        </t>
    </r>
    <r>
      <rPr>
        <sz val="11"/>
        <color theme="1"/>
        <rFont val="ＭＳ Ｐゴシック"/>
        <family val="3"/>
        <charset val="128"/>
      </rPr>
      <t>固定資産合計</t>
    </r>
  </si>
  <si>
    <r>
      <t xml:space="preserve">  </t>
    </r>
    <r>
      <rPr>
        <sz val="11"/>
        <color theme="1"/>
        <rFont val="ＭＳ Ｐゴシック"/>
        <family val="3"/>
        <charset val="128"/>
      </rPr>
      <t>１．流動負債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</si>
  <si>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未払金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</si>
  <si>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預り金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</si>
  <si>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短期借入金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</si>
  <si>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未払法人税等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</si>
  <si>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特別会計振替勘定</t>
    </r>
  </si>
  <si>
    <r>
      <t xml:space="preserve">        </t>
    </r>
    <r>
      <rPr>
        <sz val="11"/>
        <color theme="1"/>
        <rFont val="ＭＳ Ｐゴシック"/>
        <family val="3"/>
        <charset val="128"/>
      </rPr>
      <t>流動負債合計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</si>
  <si>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長期借入金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</si>
  <si>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退職給付引当金</t>
    </r>
  </si>
  <si>
    <r>
      <t xml:space="preserve">        </t>
    </r>
    <r>
      <rPr>
        <sz val="11"/>
        <color theme="1"/>
        <rFont val="ＭＳ Ｐゴシック"/>
        <family val="3"/>
        <charset val="128"/>
      </rPr>
      <t>固定負債合計</t>
    </r>
  </si>
  <si>
    <r>
      <t xml:space="preserve">  </t>
    </r>
    <r>
      <rPr>
        <sz val="11"/>
        <color theme="1"/>
        <rFont val="ＭＳ Ｐゴシック"/>
        <family val="3"/>
        <charset val="128"/>
      </rPr>
      <t>１．指定正味財産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</si>
  <si>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地方公共団体補助金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</si>
  <si>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負担金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</si>
  <si>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寄付金</t>
    </r>
  </si>
  <si>
    <r>
      <t xml:space="preserve">          </t>
    </r>
    <r>
      <rPr>
        <sz val="11"/>
        <color theme="1"/>
        <rFont val="ＭＳ Ｐゴシック"/>
        <family val="3"/>
        <charset val="128"/>
      </rPr>
      <t>受贈建物</t>
    </r>
  </si>
  <si>
    <r>
      <t xml:space="preserve">        </t>
    </r>
    <r>
      <rPr>
        <sz val="11"/>
        <color theme="1"/>
        <rFont val="ＭＳ Ｐゴシック"/>
        <family val="3"/>
        <charset val="128"/>
      </rPr>
      <t>（うち基本財産への充当額）</t>
    </r>
  </si>
  <si>
    <r>
      <t xml:space="preserve">        </t>
    </r>
    <r>
      <rPr>
        <sz val="11"/>
        <color theme="1"/>
        <rFont val="ＭＳ Ｐゴシック"/>
        <family val="3"/>
        <charset val="128"/>
      </rPr>
      <t>正味財産合計</t>
    </r>
  </si>
  <si>
    <r>
      <t>施</t>
    </r>
    <r>
      <rPr>
        <sz val="8"/>
        <rFont val="ＤＦ平成明朝体W7"/>
      </rPr>
      <t>設用器具研修会
スターチコーチ養成講習会視察  他</t>
    </r>
    <rPh sb="0" eb="5">
      <t>シセツヨウキグ</t>
    </rPh>
    <rPh sb="5" eb="8">
      <t>ケンシュウカイ</t>
    </rPh>
    <phoneticPr fontId="2"/>
  </si>
  <si>
    <t>令和４年度強化指定選手活動支援事業補助金返金（舘岡強化部長）</t>
  </si>
  <si>
    <r>
      <t>2022</t>
    </r>
    <r>
      <rPr>
        <sz val="11"/>
        <rFont val="ＤＦ平成明朝体W7"/>
      </rPr>
      <t>年4月1日～2023年3月31日</t>
    </r>
    <rPh sb="4" eb="5">
      <t>ネン</t>
    </rPh>
    <rPh sb="5" eb="6">
      <t>ヘイネン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</si>
  <si>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r>
      <t>科</t>
    </r>
    <r>
      <rPr>
        <b/>
        <sz val="12"/>
        <rFont val="ＤＦ平成明朝体W7"/>
      </rPr>
      <t>　　　　　　目</t>
    </r>
    <rPh sb="0" eb="1">
      <t>カ</t>
    </rPh>
    <rPh sb="7" eb="8">
      <t>メ</t>
    </rPh>
    <phoneticPr fontId="2"/>
  </si>
  <si>
    <r>
      <t>本</t>
    </r>
    <r>
      <rPr>
        <sz val="12"/>
        <rFont val="ＤＦ平成明朝体W7"/>
      </rPr>
      <t>年度事業活動収入</t>
    </r>
    <rPh sb="0" eb="3">
      <t>ホンネンド</t>
    </rPh>
    <rPh sb="3" eb="5">
      <t>ジギョウ</t>
    </rPh>
    <rPh sb="5" eb="7">
      <t>カツドウ</t>
    </rPh>
    <rPh sb="7" eb="9">
      <t>シュウニュウ</t>
    </rPh>
    <phoneticPr fontId="2"/>
  </si>
  <si>
    <r>
      <t>本</t>
    </r>
    <r>
      <rPr>
        <sz val="12"/>
        <rFont val="ＤＦ平成明朝体W7"/>
      </rPr>
      <t>年度事業活動支出</t>
    </r>
    <rPh sb="0" eb="3">
      <t>ホンネンド</t>
    </rPh>
    <rPh sb="3" eb="5">
      <t>ジギョウ</t>
    </rPh>
    <rPh sb="5" eb="7">
      <t>カツドウ</t>
    </rPh>
    <rPh sb="7" eb="9">
      <t>シシュツ</t>
    </rPh>
    <phoneticPr fontId="2"/>
  </si>
  <si>
    <r>
      <t>予</t>
    </r>
    <r>
      <rPr>
        <b/>
        <sz val="12"/>
        <rFont val="ＤＦ平成明朝体W7"/>
      </rPr>
      <t>　算　額</t>
    </r>
    <rPh sb="0" eb="1">
      <t>ヨ</t>
    </rPh>
    <rPh sb="2" eb="3">
      <t>サン</t>
    </rPh>
    <rPh sb="4" eb="5">
      <t>ガク</t>
    </rPh>
    <phoneticPr fontId="2"/>
  </si>
  <si>
    <r>
      <t>あ</t>
    </r>
    <r>
      <rPr>
        <sz val="11"/>
        <rFont val="ＤＦ平成明朝体W7"/>
      </rPr>
      <t>おもり桜マラソン</t>
    </r>
    <rPh sb="4" eb="5">
      <t>サクラ</t>
    </rPh>
    <phoneticPr fontId="2"/>
  </si>
  <si>
    <r>
      <t>各</t>
    </r>
    <r>
      <rPr>
        <sz val="8"/>
        <rFont val="ＤＦ平成明朝体W7"/>
      </rPr>
      <t>種振込手数料
プログラム広告協賛金手数料（各地区陸上競技協会）</t>
    </r>
  </si>
  <si>
    <r>
      <t>備</t>
    </r>
    <r>
      <rPr>
        <b/>
        <sz val="12"/>
        <rFont val="ＤＦ平成明朝体W7"/>
      </rPr>
      <t xml:space="preserve">                  考</t>
    </r>
    <rPh sb="0" eb="1">
      <t>ソナエ</t>
    </rPh>
    <rPh sb="19" eb="20">
      <t>コウ</t>
    </rPh>
    <phoneticPr fontId="2"/>
  </si>
  <si>
    <r>
      <t>評</t>
    </r>
    <r>
      <rPr>
        <sz val="11"/>
        <rFont val="ＤＦ平成明朝体W7"/>
      </rPr>
      <t>議員（22人）</t>
    </r>
    <rPh sb="0" eb="3">
      <t>ヒョウギイン</t>
    </rPh>
    <rPh sb="6" eb="7">
      <t>ニン</t>
    </rPh>
    <phoneticPr fontId="2"/>
  </si>
  <si>
    <r>
      <t>Ｕ</t>
    </r>
    <r>
      <rPr>
        <sz val="11"/>
        <rFont val="ＤＦ平成明朝体W7"/>
      </rPr>
      <t>１６リレー</t>
    </r>
  </si>
  <si>
    <r>
      <t>秋</t>
    </r>
    <r>
      <rPr>
        <sz val="11"/>
        <rFont val="ＤＦ平成明朝体W7"/>
      </rPr>
      <t>季ディスタンス・秋季投擲・秋季棒高跳び・秋季投擲②</t>
    </r>
    <rPh sb="0" eb="2">
      <t>シュウキ</t>
    </rPh>
    <rPh sb="9" eb="11">
      <t>シュウキ</t>
    </rPh>
    <rPh sb="11" eb="13">
      <t>トウテキ</t>
    </rPh>
    <rPh sb="14" eb="16">
      <t>シュウキ</t>
    </rPh>
    <rPh sb="16" eb="17">
      <t>ボウ</t>
    </rPh>
    <rPh sb="17" eb="19">
      <t>タカト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</si>
</sst>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&quot;△ &quot;#,##0"/>
    <numFmt numFmtId="177" formatCode="0;&quot;△ &quot;0"/>
    <numFmt numFmtId="178" formatCode="#,###&quot;人&quot;"/>
    <numFmt numFmtId="179" formatCode="##&quot;人&quot;"/>
    <numFmt numFmtId="180" formatCode="0_ ;[Red]\-0\ "/>
  </numFmts>
  <fonts count="5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ＤＦ平成明朝体W7"/>
      <family val="1"/>
    </font>
    <font>
      <sz val="16"/>
      <color theme="1"/>
      <name val="ＤＦ平成明朝体W7"/>
      <family val="1"/>
    </font>
    <font>
      <sz val="12"/>
      <color theme="1"/>
      <name val="ＤＦ平成明朝体W7"/>
      <family val="3"/>
    </font>
    <font>
      <b/>
      <sz val="12"/>
      <color theme="1"/>
      <name val="ＤＦ平成明朝体W7"/>
      <family val="1"/>
    </font>
    <font>
      <sz val="11"/>
      <color rgb="FFFF0000"/>
      <name val="ＤＦ平成明朝体W7"/>
      <family val="1"/>
    </font>
    <font>
      <b/>
      <sz val="11"/>
      <color theme="1"/>
      <name val="ＤＦ平成明朝体W7"/>
      <family val="1"/>
    </font>
    <font>
      <sz val="11"/>
      <name val="ＤＦ平成明朝体W7"/>
      <family val="1"/>
    </font>
    <font>
      <sz val="16"/>
      <color rgb="FFFF0000"/>
      <name val="ＤＦ平成明朝体W7"/>
      <family val="1"/>
    </font>
    <font>
      <sz val="11"/>
      <color rgb="FFFF0000"/>
      <name val="ＭＳ 明朝"/>
      <family val="1"/>
    </font>
    <font>
      <b/>
      <sz val="11"/>
      <name val="ＤＦ平成明朝体W7"/>
      <family val="1"/>
    </font>
    <font>
      <sz val="11"/>
      <name val="ＭＳ 明朝"/>
      <family val="1"/>
    </font>
    <font>
      <sz val="12"/>
      <color rgb="FFFF0000"/>
      <name val="ＤＦ平成明朝体W7"/>
      <family val="1"/>
    </font>
    <font>
      <b/>
      <sz val="12"/>
      <name val="ＤＦ平成明朝体W7"/>
      <family val="1"/>
    </font>
    <font>
      <sz val="12"/>
      <name val="ＤＦ平成明朝体W7"/>
      <family val="1"/>
    </font>
    <font>
      <sz val="11"/>
      <color theme="1"/>
      <name val="ＭＳ Ｐ明朝"/>
      <family val="1"/>
    </font>
    <font>
      <sz val="16"/>
      <color theme="1"/>
      <name val="ＭＳ Ｐ明朝"/>
      <family val="1"/>
    </font>
    <font>
      <sz val="16"/>
      <name val="ＤＦ平成明朝体W7"/>
      <family val="1"/>
    </font>
    <font>
      <sz val="11"/>
      <name val="ＭＳ Ｐゴシック"/>
      <family val="3"/>
      <scheme val="minor"/>
    </font>
    <font>
      <sz val="10"/>
      <name val="ＤＦ平成明朝体W7"/>
      <family val="1"/>
    </font>
    <font>
      <sz val="9"/>
      <name val="ＤＦ平成明朝体W7"/>
      <family val="1"/>
    </font>
    <font>
      <sz val="8"/>
      <name val="ＤＦ平成明朝体W7"/>
      <family val="1"/>
    </font>
    <font>
      <sz val="9"/>
      <name val="ＭＳ Ｐゴシック"/>
      <family val="2"/>
      <scheme val="minor"/>
    </font>
    <font>
      <sz val="6"/>
      <name val="ＤＦ平成明朝体W7"/>
      <family val="3"/>
    </font>
    <font>
      <sz val="14"/>
      <color indexed="8"/>
      <name val="ＤＦ平成明朝体W7"/>
      <family val="1"/>
    </font>
    <font>
      <sz val="9"/>
      <color indexed="8"/>
      <name val="ＤＦ平成明朝体W7"/>
      <family val="1"/>
    </font>
    <font>
      <sz val="8"/>
      <color indexed="8"/>
      <name val="ＤＦ平成明朝体W7"/>
      <family val="1"/>
    </font>
    <font>
      <sz val="11"/>
      <color indexed="8"/>
      <name val="ＤＦ平成明朝体W7"/>
      <family val="1"/>
    </font>
    <font>
      <sz val="9"/>
      <color theme="1"/>
      <name val="ＤＦ平成明朝体W7"/>
      <family val="1"/>
    </font>
    <font>
      <b/>
      <sz val="9"/>
      <color indexed="8"/>
      <name val="ＤＦ平成明朝体W7"/>
      <family val="1"/>
    </font>
    <font>
      <sz val="10"/>
      <color indexed="8"/>
      <name val="ＤＦ平成明朝体W7"/>
      <family val="1"/>
    </font>
    <font>
      <sz val="9"/>
      <color rgb="FF000000"/>
      <name val="ＤＦ平成明朝体W7"/>
      <family val="1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ＤＦ平成明朝体W7"/>
    </font>
    <font>
      <b/>
      <sz val="11"/>
      <color theme="1"/>
      <name val="ＤＦ平成明朝体W7"/>
    </font>
    <font>
      <sz val="8"/>
      <name val="ＤＦ平成明朝体W7"/>
    </font>
    <font>
      <sz val="16"/>
      <color rgb="FFFF0000"/>
      <name val="ＤＦ平成明朝体W7"/>
    </font>
    <font>
      <sz val="16"/>
      <color theme="1"/>
      <name val="ＤＦ平成明朝体W7"/>
    </font>
    <font>
      <sz val="11"/>
      <color rgb="FFFF0000"/>
      <name val="ＭＳ 明朝"/>
      <family val="1"/>
      <charset val="128"/>
    </font>
    <font>
      <sz val="11"/>
      <color rgb="FFFF0000"/>
      <name val="ＤＦ平成明朝体W7"/>
    </font>
    <font>
      <sz val="12"/>
      <name val="ＭＳ Ｐゴシック"/>
      <family val="3"/>
      <charset val="128"/>
    </font>
    <font>
      <b/>
      <sz val="11"/>
      <name val="ＤＦ平成明朝体W7"/>
    </font>
    <font>
      <b/>
      <sz val="12"/>
      <color theme="1"/>
      <name val="ＤＦ平成明朝体W7"/>
    </font>
    <font>
      <sz val="11"/>
      <name val="ＤＦ平成明朝体W7"/>
    </font>
    <font>
      <b/>
      <sz val="12"/>
      <name val="ＤＦ平成明朝体W7"/>
    </font>
    <font>
      <sz val="11"/>
      <color theme="1"/>
      <name val="ＤＦ平成明朝体W7"/>
    </font>
    <font>
      <sz val="16"/>
      <name val="ＤＦ平成明朝体W7"/>
    </font>
    <font>
      <b/>
      <sz val="12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0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>
      <alignment vertical="center"/>
    </xf>
    <xf numFmtId="0" fontId="0" fillId="0" borderId="3" xfId="0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4" xfId="0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0" fillId="0" borderId="23" xfId="0" applyBorder="1">
      <alignment vertical="center"/>
    </xf>
    <xf numFmtId="38" fontId="3" fillId="0" borderId="0" xfId="2" applyFont="1">
      <alignment vertical="center"/>
    </xf>
    <xf numFmtId="38" fontId="3" fillId="0" borderId="12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13" xfId="2" applyFont="1" applyBorder="1">
      <alignment vertical="center"/>
    </xf>
    <xf numFmtId="38" fontId="7" fillId="0" borderId="12" xfId="2" applyFont="1" applyBorder="1">
      <alignment vertical="center"/>
    </xf>
    <xf numFmtId="38" fontId="7" fillId="0" borderId="0" xfId="2" applyFont="1">
      <alignment vertical="center"/>
    </xf>
    <xf numFmtId="38" fontId="7" fillId="0" borderId="1" xfId="2" applyFont="1" applyBorder="1">
      <alignment vertical="center"/>
    </xf>
    <xf numFmtId="38" fontId="7" fillId="0" borderId="28" xfId="2" applyFont="1" applyBorder="1">
      <alignment vertical="center"/>
    </xf>
    <xf numFmtId="38" fontId="7" fillId="0" borderId="29" xfId="2" applyFont="1" applyBorder="1">
      <alignment vertical="center"/>
    </xf>
    <xf numFmtId="38" fontId="7" fillId="0" borderId="13" xfId="2" applyFont="1" applyBorder="1">
      <alignment vertical="center"/>
    </xf>
    <xf numFmtId="38" fontId="3" fillId="0" borderId="28" xfId="2" applyFont="1" applyBorder="1">
      <alignment vertical="center"/>
    </xf>
    <xf numFmtId="38" fontId="3" fillId="0" borderId="30" xfId="2" applyFont="1" applyBorder="1">
      <alignment vertical="center"/>
    </xf>
    <xf numFmtId="38" fontId="3" fillId="0" borderId="29" xfId="2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38" fontId="3" fillId="0" borderId="7" xfId="2" applyFont="1" applyBorder="1">
      <alignment vertical="center"/>
    </xf>
    <xf numFmtId="38" fontId="3" fillId="0" borderId="3" xfId="2" applyFont="1" applyBorder="1">
      <alignment vertical="center"/>
    </xf>
    <xf numFmtId="38" fontId="3" fillId="0" borderId="5" xfId="2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40" xfId="0" applyFont="1" applyBorder="1">
      <alignment vertical="center"/>
    </xf>
    <xf numFmtId="0" fontId="0" fillId="0" borderId="31" xfId="0" applyBorder="1">
      <alignment vertical="center"/>
    </xf>
    <xf numFmtId="176" fontId="3" fillId="0" borderId="5" xfId="2" applyNumberFormat="1" applyFont="1" applyBorder="1">
      <alignment vertical="center"/>
    </xf>
    <xf numFmtId="176" fontId="3" fillId="0" borderId="0" xfId="2" applyNumberFormat="1" applyFont="1">
      <alignment vertical="center"/>
    </xf>
    <xf numFmtId="176" fontId="3" fillId="0" borderId="30" xfId="2" applyNumberFormat="1" applyFont="1" applyBorder="1">
      <alignment vertical="center"/>
    </xf>
    <xf numFmtId="176" fontId="3" fillId="0" borderId="29" xfId="2" applyNumberFormat="1" applyFont="1" applyBorder="1">
      <alignment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38" fontId="3" fillId="0" borderId="48" xfId="2" applyFont="1" applyBorder="1" applyAlignment="1">
      <alignment horizontal="center" vertical="center" shrinkToFit="1"/>
    </xf>
    <xf numFmtId="38" fontId="3" fillId="0" borderId="49" xfId="2" applyFont="1" applyBorder="1" applyAlignment="1">
      <alignment horizontal="center" vertical="center" shrinkToFit="1"/>
    </xf>
    <xf numFmtId="38" fontId="3" fillId="0" borderId="50" xfId="2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38" fontId="3" fillId="0" borderId="51" xfId="2" applyFont="1" applyBorder="1" applyAlignment="1">
      <alignment horizontal="center" vertical="center" shrinkToFit="1"/>
    </xf>
    <xf numFmtId="178" fontId="3" fillId="0" borderId="14" xfId="2" applyNumberFormat="1" applyFont="1" applyBorder="1" applyAlignment="1">
      <alignment vertical="center" shrinkToFit="1"/>
    </xf>
    <xf numFmtId="178" fontId="3" fillId="0" borderId="15" xfId="2" applyNumberFormat="1" applyFont="1" applyBorder="1" applyAlignment="1">
      <alignment vertical="center" shrinkToFit="1"/>
    </xf>
    <xf numFmtId="179" fontId="3" fillId="0" borderId="5" xfId="2" applyNumberFormat="1" applyFont="1" applyBorder="1" applyAlignment="1">
      <alignment vertical="center" shrinkToFit="1"/>
    </xf>
    <xf numFmtId="179" fontId="3" fillId="0" borderId="54" xfId="2" applyNumberFormat="1" applyFont="1" applyBorder="1" applyAlignment="1">
      <alignment vertical="center" shrinkToFit="1"/>
    </xf>
    <xf numFmtId="179" fontId="3" fillId="0" borderId="55" xfId="2" applyNumberFormat="1" applyFont="1" applyBorder="1" applyAlignment="1">
      <alignment vertical="center" shrinkToFit="1"/>
    </xf>
    <xf numFmtId="179" fontId="3" fillId="0" borderId="56" xfId="2" applyNumberFormat="1" applyFont="1" applyBorder="1" applyAlignment="1">
      <alignment vertical="center" shrinkToFit="1"/>
    </xf>
    <xf numFmtId="38" fontId="3" fillId="0" borderId="54" xfId="2" applyFont="1" applyBorder="1" applyAlignment="1">
      <alignment vertical="center" shrinkToFit="1"/>
    </xf>
    <xf numFmtId="38" fontId="3" fillId="0" borderId="57" xfId="2" applyFont="1" applyBorder="1" applyAlignment="1">
      <alignment vertical="center" shrinkToFit="1"/>
    </xf>
    <xf numFmtId="38" fontId="3" fillId="0" borderId="58" xfId="2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38" fontId="3" fillId="0" borderId="55" xfId="2" applyFont="1" applyBorder="1" applyAlignment="1">
      <alignment vertical="center" shrinkToFit="1"/>
    </xf>
    <xf numFmtId="38" fontId="3" fillId="0" borderId="59" xfId="2" applyFont="1" applyBorder="1" applyAlignment="1">
      <alignment vertical="center" shrinkToFit="1"/>
    </xf>
    <xf numFmtId="38" fontId="3" fillId="0" borderId="53" xfId="2" applyFont="1" applyBorder="1" applyAlignment="1">
      <alignment vertical="center" shrinkToFit="1"/>
    </xf>
    <xf numFmtId="38" fontId="3" fillId="0" borderId="45" xfId="2" applyFont="1" applyBorder="1" applyAlignment="1">
      <alignment vertical="center" shrinkToFit="1"/>
    </xf>
    <xf numFmtId="38" fontId="3" fillId="0" borderId="49" xfId="2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38" fontId="3" fillId="0" borderId="46" xfId="2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60" xfId="0" applyFont="1" applyBorder="1" applyAlignment="1">
      <alignment horizontal="center" vertical="center" shrinkToFit="1"/>
    </xf>
    <xf numFmtId="38" fontId="3" fillId="0" borderId="52" xfId="2" applyFont="1" applyBorder="1" applyAlignment="1">
      <alignment vertical="center" shrinkToFit="1"/>
    </xf>
    <xf numFmtId="38" fontId="9" fillId="0" borderId="52" xfId="2" applyFont="1" applyBorder="1" applyAlignment="1">
      <alignment vertical="center" shrinkToFit="1"/>
    </xf>
    <xf numFmtId="38" fontId="7" fillId="2" borderId="52" xfId="2" applyFont="1" applyFill="1" applyBorder="1" applyAlignment="1">
      <alignment vertical="center" shrinkToFit="1"/>
    </xf>
    <xf numFmtId="38" fontId="7" fillId="2" borderId="57" xfId="0" applyNumberFormat="1" applyFont="1" applyFill="1" applyBorder="1" applyAlignment="1">
      <alignment vertical="center" shrinkToFit="1"/>
    </xf>
    <xf numFmtId="38" fontId="7" fillId="2" borderId="61" xfId="2" applyFont="1" applyFill="1" applyBorder="1" applyAlignment="1">
      <alignment vertical="center" shrinkToFit="1"/>
    </xf>
    <xf numFmtId="38" fontId="3" fillId="0" borderId="62" xfId="2" applyFont="1" applyBorder="1" applyAlignment="1">
      <alignment vertical="center" shrinkToFit="1"/>
    </xf>
    <xf numFmtId="38" fontId="3" fillId="0" borderId="63" xfId="2" applyFont="1" applyBorder="1" applyAlignment="1">
      <alignment vertical="center" shrinkToFit="1"/>
    </xf>
    <xf numFmtId="38" fontId="3" fillId="0" borderId="39" xfId="0" applyNumberFormat="1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 shrinkToFit="1"/>
    </xf>
    <xf numFmtId="38" fontId="3" fillId="0" borderId="64" xfId="2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3" fillId="0" borderId="62" xfId="0" applyFont="1" applyBorder="1">
      <alignment vertical="center"/>
    </xf>
    <xf numFmtId="0" fontId="3" fillId="0" borderId="65" xfId="0" applyFont="1" applyBorder="1" applyAlignment="1">
      <alignment horizontal="center" vertical="center" shrinkToFit="1"/>
    </xf>
    <xf numFmtId="38" fontId="3" fillId="0" borderId="54" xfId="2" applyFont="1" applyBorder="1" applyAlignment="1">
      <alignment horizontal="right" vertical="center" shrinkToFit="1"/>
    </xf>
    <xf numFmtId="38" fontId="3" fillId="0" borderId="57" xfId="2" applyFont="1" applyBorder="1" applyAlignment="1">
      <alignment horizontal="right" vertical="center" shrinkToFit="1"/>
    </xf>
    <xf numFmtId="38" fontId="3" fillId="0" borderId="66" xfId="2" applyFont="1" applyBorder="1" applyAlignment="1">
      <alignment horizontal="right" vertical="center" shrinkToFit="1"/>
    </xf>
    <xf numFmtId="38" fontId="3" fillId="0" borderId="66" xfId="2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38" fontId="3" fillId="0" borderId="70" xfId="2" applyFont="1" applyBorder="1" applyAlignment="1">
      <alignment vertical="center" shrinkToFit="1"/>
    </xf>
    <xf numFmtId="0" fontId="3" fillId="0" borderId="67" xfId="0" applyFont="1" applyBorder="1" applyAlignment="1">
      <alignment vertical="center" shrinkToFit="1"/>
    </xf>
    <xf numFmtId="38" fontId="3" fillId="0" borderId="66" xfId="2" applyFont="1" applyBorder="1" applyAlignment="1">
      <alignment vertical="center" shrinkToFit="1"/>
    </xf>
    <xf numFmtId="38" fontId="3" fillId="0" borderId="72" xfId="2" applyFont="1" applyBorder="1" applyAlignment="1">
      <alignment horizontal="center" vertical="center" shrinkToFit="1"/>
    </xf>
    <xf numFmtId="38" fontId="3" fillId="0" borderId="69" xfId="2" applyFont="1" applyBorder="1" applyAlignment="1">
      <alignment horizontal="center" vertical="center" shrinkToFit="1"/>
    </xf>
    <xf numFmtId="38" fontId="3" fillId="0" borderId="67" xfId="2" applyFont="1" applyBorder="1" applyAlignment="1">
      <alignment horizontal="center" vertical="center" shrinkToFit="1"/>
    </xf>
    <xf numFmtId="0" fontId="3" fillId="0" borderId="52" xfId="0" applyFont="1" applyBorder="1" applyAlignment="1">
      <alignment vertical="center" shrinkToFit="1"/>
    </xf>
    <xf numFmtId="0" fontId="3" fillId="0" borderId="73" xfId="0" applyFont="1" applyBorder="1" applyAlignment="1">
      <alignment vertical="center" shrinkToFit="1"/>
    </xf>
    <xf numFmtId="0" fontId="3" fillId="0" borderId="74" xfId="0" applyFont="1" applyBorder="1" applyAlignment="1">
      <alignment vertical="center" shrinkToFit="1"/>
    </xf>
    <xf numFmtId="0" fontId="3" fillId="0" borderId="75" xfId="0" applyFont="1" applyBorder="1" applyAlignment="1">
      <alignment vertical="center" shrinkToFit="1"/>
    </xf>
    <xf numFmtId="38" fontId="3" fillId="0" borderId="39" xfId="2" applyFont="1" applyBorder="1" applyAlignment="1">
      <alignment horizontal="center" vertical="center" shrinkToFit="1"/>
    </xf>
    <xf numFmtId="38" fontId="3" fillId="0" borderId="76" xfId="2" applyFont="1" applyBorder="1" applyAlignment="1">
      <alignment vertical="center" shrinkToFit="1"/>
    </xf>
    <xf numFmtId="38" fontId="3" fillId="0" borderId="77" xfId="2" applyFont="1" applyBorder="1" applyAlignment="1">
      <alignment vertical="center" shrinkToFit="1"/>
    </xf>
    <xf numFmtId="38" fontId="3" fillId="0" borderId="28" xfId="2" applyFont="1" applyBorder="1" applyAlignment="1">
      <alignment vertical="center" shrinkToFit="1"/>
    </xf>
    <xf numFmtId="38" fontId="3" fillId="0" borderId="31" xfId="2" applyFont="1" applyBorder="1" applyAlignment="1">
      <alignment vertical="center" shrinkToFit="1"/>
    </xf>
    <xf numFmtId="38" fontId="3" fillId="0" borderId="33" xfId="2" applyFont="1" applyBorder="1" applyAlignment="1">
      <alignment vertical="center" shrinkToFit="1"/>
    </xf>
    <xf numFmtId="38" fontId="3" fillId="0" borderId="41" xfId="2" applyFont="1" applyBorder="1" applyAlignment="1">
      <alignment vertical="center" shrinkToFit="1"/>
    </xf>
    <xf numFmtId="38" fontId="3" fillId="0" borderId="30" xfId="2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38" fontId="3" fillId="0" borderId="78" xfId="2" applyFont="1" applyBorder="1" applyAlignment="1">
      <alignment vertical="center" shrinkToFit="1"/>
    </xf>
    <xf numFmtId="38" fontId="3" fillId="0" borderId="79" xfId="0" applyNumberFormat="1" applyFont="1" applyBorder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38" fontId="3" fillId="0" borderId="32" xfId="2" applyFont="1" applyBorder="1" applyAlignment="1">
      <alignment vertical="center" shrinkToFit="1"/>
    </xf>
    <xf numFmtId="0" fontId="3" fillId="0" borderId="58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80" xfId="0" applyFont="1" applyBorder="1">
      <alignment vertical="center"/>
    </xf>
    <xf numFmtId="0" fontId="3" fillId="0" borderId="81" xfId="0" applyFont="1" applyBorder="1">
      <alignment vertical="center"/>
    </xf>
    <xf numFmtId="38" fontId="7" fillId="0" borderId="32" xfId="2" applyFont="1" applyBorder="1" applyAlignment="1">
      <alignment vertical="center" shrinkToFit="1"/>
    </xf>
    <xf numFmtId="38" fontId="7" fillId="2" borderId="32" xfId="2" applyFont="1" applyFill="1" applyBorder="1" applyAlignment="1">
      <alignment vertical="center" shrinkToFit="1"/>
    </xf>
    <xf numFmtId="38" fontId="9" fillId="0" borderId="32" xfId="2" applyFont="1" applyBorder="1" applyAlignment="1">
      <alignment vertical="center" shrinkToFit="1"/>
    </xf>
    <xf numFmtId="38" fontId="3" fillId="0" borderId="40" xfId="2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0" fillId="0" borderId="30" xfId="0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8" fontId="3" fillId="0" borderId="8" xfId="2" applyFont="1" applyBorder="1">
      <alignment vertical="center"/>
    </xf>
    <xf numFmtId="38" fontId="3" fillId="0" borderId="6" xfId="2" applyFont="1" applyBorder="1">
      <alignment vertical="center"/>
    </xf>
    <xf numFmtId="38" fontId="3" fillId="0" borderId="2" xfId="2" applyFont="1" applyBorder="1">
      <alignment vertical="center"/>
    </xf>
    <xf numFmtId="38" fontId="9" fillId="0" borderId="2" xfId="2" applyFont="1" applyBorder="1">
      <alignment vertical="center"/>
    </xf>
    <xf numFmtId="38" fontId="12" fillId="0" borderId="2" xfId="2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2" fillId="0" borderId="2" xfId="0" applyFont="1" applyBorder="1" applyAlignment="1">
      <alignment horizontal="center" vertical="center" shrinkToFit="1"/>
    </xf>
    <xf numFmtId="176" fontId="9" fillId="0" borderId="2" xfId="0" applyNumberFormat="1" applyFont="1" applyBorder="1">
      <alignment vertical="center"/>
    </xf>
    <xf numFmtId="176" fontId="3" fillId="0" borderId="12" xfId="2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5" fillId="0" borderId="39" xfId="0" applyFont="1" applyBorder="1" applyAlignment="1">
      <alignment vertical="center" shrinkToFit="1"/>
    </xf>
    <xf numFmtId="0" fontId="16" fillId="0" borderId="39" xfId="0" applyFont="1" applyBorder="1">
      <alignment vertical="center"/>
    </xf>
    <xf numFmtId="0" fontId="5" fillId="0" borderId="8" xfId="0" applyFont="1" applyBorder="1">
      <alignment vertical="center"/>
    </xf>
    <xf numFmtId="176" fontId="3" fillId="0" borderId="8" xfId="2" applyNumberFormat="1" applyFont="1" applyBorder="1">
      <alignment vertical="center"/>
    </xf>
    <xf numFmtId="38" fontId="3" fillId="0" borderId="82" xfId="2" applyFont="1" applyBorder="1">
      <alignment vertical="center"/>
    </xf>
    <xf numFmtId="176" fontId="16" fillId="0" borderId="7" xfId="0" applyNumberFormat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8" fontId="3" fillId="0" borderId="83" xfId="2" applyFont="1" applyBorder="1">
      <alignment vertical="center"/>
    </xf>
    <xf numFmtId="0" fontId="15" fillId="0" borderId="39" xfId="0" applyFont="1" applyBorder="1">
      <alignment vertical="center"/>
    </xf>
    <xf numFmtId="176" fontId="16" fillId="0" borderId="39" xfId="0" applyNumberFormat="1" applyFont="1" applyBorder="1">
      <alignment vertical="center"/>
    </xf>
    <xf numFmtId="176" fontId="3" fillId="0" borderId="6" xfId="2" applyNumberFormat="1" applyFont="1" applyBorder="1">
      <alignment vertical="center"/>
    </xf>
    <xf numFmtId="176" fontId="3" fillId="0" borderId="2" xfId="2" applyNumberFormat="1" applyFont="1" applyBorder="1">
      <alignment vertical="center"/>
    </xf>
    <xf numFmtId="176" fontId="3" fillId="0" borderId="82" xfId="2" applyNumberFormat="1" applyFont="1" applyBorder="1">
      <alignment vertical="center"/>
    </xf>
    <xf numFmtId="38" fontId="16" fillId="0" borderId="7" xfId="2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38" fontId="15" fillId="0" borderId="39" xfId="2" applyFont="1" applyBorder="1">
      <alignment vertical="center"/>
    </xf>
    <xf numFmtId="38" fontId="16" fillId="0" borderId="39" xfId="2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6" fontId="16" fillId="0" borderId="7" xfId="0" applyNumberFormat="1" applyFont="1" applyBorder="1" applyAlignment="1">
      <alignment vertical="center" shrinkToFit="1"/>
    </xf>
    <xf numFmtId="38" fontId="16" fillId="0" borderId="7" xfId="2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16" fillId="0" borderId="39" xfId="0" applyNumberFormat="1" applyFont="1" applyBorder="1" applyAlignment="1">
      <alignment vertical="center" shrinkToFit="1"/>
    </xf>
    <xf numFmtId="38" fontId="16" fillId="0" borderId="39" xfId="2" applyFont="1" applyBorder="1" applyAlignment="1">
      <alignment vertical="center" shrinkToFit="1"/>
    </xf>
    <xf numFmtId="0" fontId="3" fillId="0" borderId="84" xfId="0" applyFont="1" applyBorder="1">
      <alignment vertical="center"/>
    </xf>
    <xf numFmtId="0" fontId="16" fillId="0" borderId="2" xfId="0" applyFont="1" applyBorder="1">
      <alignment vertical="center"/>
    </xf>
    <xf numFmtId="38" fontId="15" fillId="0" borderId="2" xfId="2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16" fillId="0" borderId="0" xfId="0" applyFont="1">
      <alignment vertical="center"/>
    </xf>
    <xf numFmtId="0" fontId="20" fillId="0" borderId="3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38" fontId="9" fillId="0" borderId="0" xfId="2" applyFont="1">
      <alignment vertical="center"/>
    </xf>
    <xf numFmtId="38" fontId="9" fillId="0" borderId="12" xfId="2" applyFont="1" applyBorder="1">
      <alignment vertical="center"/>
    </xf>
    <xf numFmtId="38" fontId="9" fillId="0" borderId="1" xfId="2" applyFont="1" applyBorder="1">
      <alignment vertical="center"/>
    </xf>
    <xf numFmtId="38" fontId="9" fillId="0" borderId="13" xfId="2" applyFont="1" applyBorder="1">
      <alignment vertical="center"/>
    </xf>
    <xf numFmtId="38" fontId="9" fillId="0" borderId="28" xfId="2" applyFont="1" applyBorder="1">
      <alignment vertical="center"/>
    </xf>
    <xf numFmtId="38" fontId="9" fillId="0" borderId="29" xfId="2" applyFont="1" applyBorder="1">
      <alignment vertical="center"/>
    </xf>
    <xf numFmtId="38" fontId="9" fillId="0" borderId="30" xfId="2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29" xfId="0" applyFont="1" applyBorder="1">
      <alignment vertical="center"/>
    </xf>
    <xf numFmtId="38" fontId="9" fillId="0" borderId="3" xfId="2" applyFont="1" applyBorder="1">
      <alignment vertical="center"/>
    </xf>
    <xf numFmtId="38" fontId="9" fillId="0" borderId="5" xfId="2" applyFont="1" applyBorder="1">
      <alignment vertical="center"/>
    </xf>
    <xf numFmtId="0" fontId="9" fillId="0" borderId="37" xfId="0" applyFont="1" applyBorder="1">
      <alignment vertical="center"/>
    </xf>
    <xf numFmtId="38" fontId="9" fillId="0" borderId="39" xfId="2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8" xfId="0" applyFont="1" applyBorder="1">
      <alignment vertical="center"/>
    </xf>
    <xf numFmtId="176" fontId="9" fillId="0" borderId="5" xfId="2" applyNumberFormat="1" applyFont="1" applyBorder="1">
      <alignment vertical="center"/>
    </xf>
    <xf numFmtId="176" fontId="9" fillId="0" borderId="29" xfId="2" applyNumberFormat="1" applyFont="1" applyBorder="1">
      <alignment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38" xfId="0" applyFont="1" applyBorder="1" applyAlignment="1">
      <alignment vertical="center" shrinkToFit="1"/>
    </xf>
    <xf numFmtId="38" fontId="9" fillId="0" borderId="89" xfId="2" applyFont="1" applyBorder="1" applyAlignment="1">
      <alignment horizontal="center" vertical="center" shrinkToFit="1"/>
    </xf>
    <xf numFmtId="38" fontId="9" fillId="0" borderId="45" xfId="2" applyFont="1" applyBorder="1" applyAlignment="1">
      <alignment horizontal="center" vertical="center" shrinkToFit="1"/>
    </xf>
    <xf numFmtId="38" fontId="9" fillId="0" borderId="49" xfId="2" applyFont="1" applyBorder="1" applyAlignment="1">
      <alignment horizontal="center" vertical="center" shrinkToFit="1"/>
    </xf>
    <xf numFmtId="38" fontId="9" fillId="0" borderId="15" xfId="2" applyFont="1" applyBorder="1" applyAlignment="1">
      <alignment horizontal="center" vertical="center" shrinkToFit="1"/>
    </xf>
    <xf numFmtId="38" fontId="9" fillId="0" borderId="15" xfId="2" applyFont="1" applyBorder="1" applyAlignment="1">
      <alignment vertical="center" shrinkToFit="1"/>
    </xf>
    <xf numFmtId="38" fontId="9" fillId="0" borderId="14" xfId="2" applyFont="1" applyBorder="1" applyAlignment="1">
      <alignment horizontal="center" vertical="center" shrinkToFit="1"/>
    </xf>
    <xf numFmtId="38" fontId="9" fillId="0" borderId="50" xfId="2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0" xfId="0" applyFont="1" applyBorder="1">
      <alignment vertical="center"/>
    </xf>
    <xf numFmtId="38" fontId="9" fillId="0" borderId="7" xfId="2" applyFont="1" applyBorder="1" applyAlignment="1">
      <alignment vertical="center" shrinkToFit="1"/>
    </xf>
    <xf numFmtId="0" fontId="21" fillId="0" borderId="3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vertical="center" shrinkToFit="1"/>
    </xf>
    <xf numFmtId="0" fontId="21" fillId="0" borderId="3" xfId="0" applyFont="1" applyBorder="1" applyAlignment="1">
      <alignment horizontal="left" vertical="center" shrinkToFit="1"/>
    </xf>
    <xf numFmtId="0" fontId="21" fillId="0" borderId="15" xfId="0" applyFont="1" applyBorder="1">
      <alignment vertical="center"/>
    </xf>
    <xf numFmtId="0" fontId="21" fillId="0" borderId="0" xfId="0" applyFont="1">
      <alignment vertical="center"/>
    </xf>
    <xf numFmtId="0" fontId="23" fillId="0" borderId="19" xfId="0" applyFont="1" applyBorder="1" applyAlignment="1">
      <alignment horizontal="left" vertical="center" wrapText="1" shrinkToFit="1"/>
    </xf>
    <xf numFmtId="0" fontId="21" fillId="0" borderId="3" xfId="0" applyFont="1" applyBorder="1" applyAlignment="1">
      <alignment horizontal="left" vertical="center" wrapText="1"/>
    </xf>
    <xf numFmtId="0" fontId="22" fillId="0" borderId="37" xfId="0" applyFont="1" applyBorder="1" applyAlignment="1">
      <alignment vertical="center" shrinkToFit="1"/>
    </xf>
    <xf numFmtId="38" fontId="9" fillId="0" borderId="1" xfId="2" applyFont="1" applyBorder="1" applyAlignment="1">
      <alignment horizontal="center" vertical="center" shrinkToFit="1"/>
    </xf>
    <xf numFmtId="38" fontId="9" fillId="0" borderId="51" xfId="2" applyFont="1" applyBorder="1" applyAlignment="1">
      <alignment horizontal="center" vertical="center" shrinkToFit="1"/>
    </xf>
    <xf numFmtId="178" fontId="9" fillId="0" borderId="14" xfId="2" applyNumberFormat="1" applyFont="1" applyBorder="1" applyAlignment="1">
      <alignment vertical="center" shrinkToFit="1"/>
    </xf>
    <xf numFmtId="178" fontId="9" fillId="0" borderId="15" xfId="2" applyNumberFormat="1" applyFont="1" applyBorder="1" applyAlignment="1">
      <alignment vertical="center" shrinkToFit="1"/>
    </xf>
    <xf numFmtId="179" fontId="9" fillId="0" borderId="5" xfId="2" applyNumberFormat="1" applyFont="1" applyBorder="1" applyAlignment="1">
      <alignment vertical="center" shrinkToFit="1"/>
    </xf>
    <xf numFmtId="178" fontId="9" fillId="0" borderId="5" xfId="2" applyNumberFormat="1" applyFont="1" applyBorder="1" applyAlignment="1">
      <alignment vertical="center" shrinkToFit="1"/>
    </xf>
    <xf numFmtId="179" fontId="9" fillId="0" borderId="44" xfId="2" applyNumberFormat="1" applyFont="1" applyBorder="1" applyAlignment="1">
      <alignment vertical="center" shrinkToFit="1"/>
    </xf>
    <xf numFmtId="179" fontId="9" fillId="0" borderId="15" xfId="2" applyNumberFormat="1" applyFont="1" applyBorder="1" applyAlignment="1">
      <alignment vertical="center" shrinkToFit="1"/>
    </xf>
    <xf numFmtId="38" fontId="9" fillId="0" borderId="44" xfId="2" applyFont="1" applyBorder="1" applyAlignment="1">
      <alignment vertical="center" shrinkToFit="1"/>
    </xf>
    <xf numFmtId="38" fontId="9" fillId="0" borderId="45" xfId="2" applyFont="1" applyBorder="1" applyAlignment="1">
      <alignment vertical="center" shrinkToFit="1"/>
    </xf>
    <xf numFmtId="38" fontId="9" fillId="0" borderId="91" xfId="2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38" fontId="9" fillId="0" borderId="54" xfId="2" applyFont="1" applyBorder="1" applyAlignment="1">
      <alignment vertical="center" shrinkToFit="1"/>
    </xf>
    <xf numFmtId="38" fontId="9" fillId="0" borderId="55" xfId="2" applyFont="1" applyBorder="1" applyAlignment="1">
      <alignment vertical="center" shrinkToFit="1"/>
    </xf>
    <xf numFmtId="38" fontId="9" fillId="0" borderId="59" xfId="2" applyFont="1" applyBorder="1" applyAlignment="1">
      <alignment vertical="center" shrinkToFit="1"/>
    </xf>
    <xf numFmtId="38" fontId="9" fillId="0" borderId="53" xfId="2" applyFont="1" applyBorder="1" applyAlignment="1">
      <alignment vertical="center" shrinkToFit="1"/>
    </xf>
    <xf numFmtId="38" fontId="9" fillId="0" borderId="49" xfId="2" applyFont="1" applyBorder="1" applyAlignment="1">
      <alignment vertical="center" shrinkToFit="1"/>
    </xf>
    <xf numFmtId="0" fontId="9" fillId="0" borderId="50" xfId="0" applyFont="1" applyBorder="1" applyAlignment="1">
      <alignment vertical="center" shrinkToFit="1"/>
    </xf>
    <xf numFmtId="38" fontId="9" fillId="0" borderId="46" xfId="2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38" fontId="9" fillId="0" borderId="90" xfId="2" applyFont="1" applyBorder="1" applyAlignment="1">
      <alignment vertical="center" shrinkToFit="1"/>
    </xf>
    <xf numFmtId="38" fontId="9" fillId="0" borderId="57" xfId="2" applyFont="1" applyBorder="1" applyAlignment="1">
      <alignment vertical="center" shrinkToFit="1"/>
    </xf>
    <xf numFmtId="38" fontId="9" fillId="0" borderId="61" xfId="2" applyFont="1" applyBorder="1" applyAlignment="1">
      <alignment vertical="center" shrinkToFit="1"/>
    </xf>
    <xf numFmtId="38" fontId="9" fillId="0" borderId="62" xfId="2" applyFont="1" applyBorder="1" applyAlignment="1">
      <alignment vertical="center" shrinkToFit="1"/>
    </xf>
    <xf numFmtId="38" fontId="9" fillId="0" borderId="63" xfId="2" applyFont="1" applyBorder="1" applyAlignment="1">
      <alignment vertical="center" shrinkToFit="1"/>
    </xf>
    <xf numFmtId="38" fontId="9" fillId="0" borderId="39" xfId="0" applyNumberFormat="1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38" fontId="9" fillId="0" borderId="70" xfId="2" applyFont="1" applyBorder="1" applyAlignment="1">
      <alignment vertical="center" shrinkToFit="1"/>
    </xf>
    <xf numFmtId="38" fontId="9" fillId="0" borderId="67" xfId="2" applyFont="1" applyBorder="1" applyAlignment="1">
      <alignment vertical="center" shrinkToFit="1"/>
    </xf>
    <xf numFmtId="38" fontId="9" fillId="0" borderId="12" xfId="2" applyFont="1" applyBorder="1" applyAlignment="1">
      <alignment horizontal="right" vertical="center" shrinkToFit="1"/>
    </xf>
    <xf numFmtId="38" fontId="9" fillId="0" borderId="57" xfId="2" applyFont="1" applyBorder="1">
      <alignment vertical="center"/>
    </xf>
    <xf numFmtId="38" fontId="9" fillId="0" borderId="57" xfId="2" applyFont="1" applyBorder="1" applyAlignment="1">
      <alignment horizontal="right" vertical="center" shrinkToFit="1"/>
    </xf>
    <xf numFmtId="0" fontId="9" fillId="0" borderId="57" xfId="0" applyFont="1" applyBorder="1">
      <alignment vertical="center"/>
    </xf>
    <xf numFmtId="38" fontId="9" fillId="0" borderId="69" xfId="2" applyFont="1" applyBorder="1" applyAlignment="1">
      <alignment horizontal="right" vertical="center" shrinkToFit="1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9" fillId="0" borderId="24" xfId="0" applyFont="1" applyBorder="1" applyAlignment="1">
      <alignment vertical="center" shrinkToFit="1"/>
    </xf>
    <xf numFmtId="0" fontId="21" fillId="0" borderId="23" xfId="0" applyFont="1" applyBorder="1" applyAlignment="1">
      <alignment horizontal="left" vertical="center" shrinkToFit="1"/>
    </xf>
    <xf numFmtId="0" fontId="21" fillId="0" borderId="24" xfId="0" applyFont="1" applyBorder="1">
      <alignment vertical="center"/>
    </xf>
    <xf numFmtId="0" fontId="23" fillId="0" borderId="62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/>
    </xf>
    <xf numFmtId="0" fontId="24" fillId="0" borderId="18" xfId="0" applyFont="1" applyBorder="1" applyAlignment="1">
      <alignment vertical="center" shrinkToFit="1"/>
    </xf>
    <xf numFmtId="0" fontId="9" fillId="0" borderId="65" xfId="0" applyFont="1" applyBorder="1" applyAlignment="1">
      <alignment horizontal="center" vertical="center" shrinkToFit="1"/>
    </xf>
    <xf numFmtId="38" fontId="9" fillId="0" borderId="54" xfId="2" applyFont="1" applyBorder="1" applyAlignment="1">
      <alignment horizontal="right" vertical="center" shrinkToFit="1"/>
    </xf>
    <xf numFmtId="38" fontId="9" fillId="0" borderId="66" xfId="2" applyFont="1" applyBorder="1" applyAlignment="1">
      <alignment horizontal="right" vertical="center" shrinkToFit="1"/>
    </xf>
    <xf numFmtId="38" fontId="9" fillId="0" borderId="66" xfId="2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25" fillId="0" borderId="67" xfId="0" applyFont="1" applyBorder="1" applyAlignment="1">
      <alignment horizontal="center" vertical="center" wrapText="1" shrinkToFit="1"/>
    </xf>
    <xf numFmtId="0" fontId="9" fillId="0" borderId="67" xfId="0" applyFont="1" applyBorder="1" applyAlignment="1">
      <alignment vertical="center" shrinkToFit="1"/>
    </xf>
    <xf numFmtId="38" fontId="9" fillId="0" borderId="66" xfId="2" applyFont="1" applyBorder="1" applyAlignment="1">
      <alignment vertical="center" shrinkToFit="1"/>
    </xf>
    <xf numFmtId="38" fontId="9" fillId="0" borderId="57" xfId="2" applyFont="1" applyBorder="1" applyAlignment="1">
      <alignment horizontal="center" vertical="center" shrinkToFit="1"/>
    </xf>
    <xf numFmtId="38" fontId="9" fillId="0" borderId="70" xfId="2" applyFont="1" applyBorder="1" applyAlignment="1">
      <alignment horizontal="center" vertical="center" shrinkToFit="1"/>
    </xf>
    <xf numFmtId="38" fontId="9" fillId="0" borderId="67" xfId="2" applyFont="1" applyBorder="1" applyAlignment="1">
      <alignment horizontal="center" vertical="center" shrinkToFit="1"/>
    </xf>
    <xf numFmtId="0" fontId="9" fillId="0" borderId="52" xfId="0" applyFont="1" applyBorder="1" applyAlignment="1">
      <alignment vertical="center" shrinkToFit="1"/>
    </xf>
    <xf numFmtId="38" fontId="9" fillId="0" borderId="69" xfId="2" applyFont="1" applyBorder="1" applyAlignment="1">
      <alignment horizontal="center" vertical="center" shrinkToFit="1"/>
    </xf>
    <xf numFmtId="38" fontId="9" fillId="0" borderId="29" xfId="2" applyFont="1" applyBorder="1" applyAlignment="1">
      <alignment horizontal="center" vertical="center" shrinkToFit="1"/>
    </xf>
    <xf numFmtId="38" fontId="9" fillId="0" borderId="39" xfId="2" applyFont="1" applyBorder="1" applyAlignment="1">
      <alignment horizontal="center" vertical="center" shrinkToFit="1"/>
    </xf>
    <xf numFmtId="38" fontId="9" fillId="0" borderId="76" xfId="2" applyFont="1" applyBorder="1" applyAlignment="1">
      <alignment vertical="center" shrinkToFit="1"/>
    </xf>
    <xf numFmtId="38" fontId="9" fillId="0" borderId="64" xfId="2" applyFont="1" applyBorder="1" applyAlignment="1">
      <alignment vertical="center" shrinkToFit="1"/>
    </xf>
    <xf numFmtId="38" fontId="9" fillId="0" borderId="77" xfId="2" applyFont="1" applyBorder="1" applyAlignment="1">
      <alignment vertical="center" shrinkToFit="1"/>
    </xf>
    <xf numFmtId="38" fontId="9" fillId="0" borderId="28" xfId="2" applyFont="1" applyBorder="1" applyAlignment="1">
      <alignment vertical="center" shrinkToFit="1"/>
    </xf>
    <xf numFmtId="38" fontId="9" fillId="0" borderId="58" xfId="2" applyFont="1" applyBorder="1" applyAlignment="1">
      <alignment vertical="center" shrinkToFit="1"/>
    </xf>
    <xf numFmtId="38" fontId="9" fillId="0" borderId="31" xfId="2" applyFont="1" applyBorder="1" applyAlignment="1">
      <alignment vertical="center" shrinkToFit="1"/>
    </xf>
    <xf numFmtId="38" fontId="9" fillId="0" borderId="33" xfId="2" applyFont="1" applyBorder="1" applyAlignment="1">
      <alignment vertical="center" shrinkToFit="1"/>
    </xf>
    <xf numFmtId="38" fontId="9" fillId="0" borderId="41" xfId="2" applyFont="1" applyBorder="1" applyAlignment="1">
      <alignment vertical="center" shrinkToFit="1"/>
    </xf>
    <xf numFmtId="38" fontId="9" fillId="0" borderId="30" xfId="2" applyFont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0" fontId="9" fillId="0" borderId="29" xfId="0" applyFont="1" applyBorder="1" applyAlignment="1">
      <alignment vertical="center" shrinkToFit="1"/>
    </xf>
    <xf numFmtId="38" fontId="12" fillId="0" borderId="77" xfId="2" applyFont="1" applyBorder="1" applyAlignment="1">
      <alignment vertical="center" shrinkToFit="1"/>
    </xf>
    <xf numFmtId="38" fontId="9" fillId="0" borderId="79" xfId="0" applyNumberFormat="1" applyFont="1" applyBorder="1" applyAlignment="1">
      <alignment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58" xfId="0" applyFont="1" applyBorder="1" applyAlignment="1">
      <alignment vertical="center" shrinkToFit="1"/>
    </xf>
    <xf numFmtId="0" fontId="9" fillId="0" borderId="80" xfId="0" applyFont="1" applyBorder="1">
      <alignment vertical="center"/>
    </xf>
    <xf numFmtId="0" fontId="9" fillId="0" borderId="81" xfId="0" applyFont="1" applyBorder="1">
      <alignment vertical="center"/>
    </xf>
    <xf numFmtId="38" fontId="9" fillId="0" borderId="40" xfId="2" applyFont="1" applyBorder="1" applyAlignment="1">
      <alignment vertical="center" shrinkToFit="1"/>
    </xf>
    <xf numFmtId="38" fontId="9" fillId="0" borderId="30" xfId="2" applyFont="1" applyBorder="1" applyAlignment="1">
      <alignment horizontal="right" vertical="center" shrinkToFit="1"/>
    </xf>
    <xf numFmtId="38" fontId="9" fillId="0" borderId="64" xfId="2" applyFont="1" applyBorder="1" applyAlignment="1">
      <alignment horizontal="right" vertical="center" shrinkToFit="1"/>
    </xf>
    <xf numFmtId="38" fontId="9" fillId="0" borderId="78" xfId="2" applyFont="1" applyBorder="1" applyAlignment="1">
      <alignment horizontal="right" vertical="center" shrinkToFit="1"/>
    </xf>
    <xf numFmtId="0" fontId="9" fillId="0" borderId="32" xfId="0" applyFont="1" applyBorder="1" applyAlignment="1">
      <alignment vertical="center" shrinkToFit="1"/>
    </xf>
    <xf numFmtId="0" fontId="21" fillId="0" borderId="32" xfId="0" applyFont="1" applyBorder="1">
      <alignment vertical="center"/>
    </xf>
    <xf numFmtId="0" fontId="21" fillId="0" borderId="30" xfId="0" applyFont="1" applyBorder="1">
      <alignment vertical="center"/>
    </xf>
    <xf numFmtId="0" fontId="24" fillId="0" borderId="35" xfId="0" applyFont="1" applyBorder="1" applyAlignment="1">
      <alignment vertical="center" shrinkToFit="1"/>
    </xf>
    <xf numFmtId="178" fontId="9" fillId="0" borderId="0" xfId="0" applyNumberFormat="1" applyFont="1">
      <alignment vertical="center"/>
    </xf>
    <xf numFmtId="0" fontId="20" fillId="0" borderId="0" xfId="0" applyFont="1">
      <alignment vertical="center"/>
    </xf>
    <xf numFmtId="38" fontId="20" fillId="0" borderId="0" xfId="0" applyNumberFormat="1" applyFont="1">
      <alignment vertical="center"/>
    </xf>
    <xf numFmtId="180" fontId="23" fillId="0" borderId="4" xfId="0" applyNumberFormat="1" applyFont="1" applyBorder="1" applyAlignment="1">
      <alignment horizontal="left" vertical="center" wrapText="1" shrinkToFit="1"/>
    </xf>
    <xf numFmtId="176" fontId="9" fillId="0" borderId="0" xfId="0" applyNumberFormat="1" applyFont="1">
      <alignment vertical="center"/>
    </xf>
    <xf numFmtId="180" fontId="23" fillId="0" borderId="12" xfId="0" applyNumberFormat="1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Alignment="1">
      <alignment vertical="center" wrapText="1"/>
    </xf>
    <xf numFmtId="14" fontId="9" fillId="0" borderId="0" xfId="0" applyNumberFormat="1" applyFont="1">
      <alignment vertical="center"/>
    </xf>
    <xf numFmtId="38" fontId="0" fillId="0" borderId="0" xfId="2" applyFont="1">
      <alignment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38" fontId="0" fillId="2" borderId="0" xfId="2" applyFont="1" applyFill="1">
      <alignment vertical="center"/>
    </xf>
    <xf numFmtId="38" fontId="0" fillId="3" borderId="0" xfId="2" applyFont="1" applyFill="1">
      <alignment vertical="center"/>
    </xf>
    <xf numFmtId="38" fontId="0" fillId="4" borderId="0" xfId="2" applyFont="1" applyFill="1">
      <alignment vertical="center"/>
    </xf>
    <xf numFmtId="38" fontId="0" fillId="5" borderId="0" xfId="2" applyFont="1" applyFill="1">
      <alignment vertical="center"/>
    </xf>
    <xf numFmtId="38" fontId="20" fillId="2" borderId="0" xfId="0" applyNumberFormat="1" applyFont="1" applyFill="1">
      <alignment vertical="center"/>
    </xf>
    <xf numFmtId="38" fontId="0" fillId="6" borderId="0" xfId="2" applyFont="1" applyFill="1">
      <alignment vertical="center"/>
    </xf>
    <xf numFmtId="0" fontId="9" fillId="0" borderId="0" xfId="0" applyFont="1" applyAlignment="1">
      <alignment vertical="center" shrinkToFit="1"/>
    </xf>
    <xf numFmtId="0" fontId="9" fillId="0" borderId="96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38" fontId="9" fillId="0" borderId="3" xfId="2" applyFont="1" applyBorder="1" applyAlignment="1">
      <alignment vertical="center" shrinkToFit="1"/>
    </xf>
    <xf numFmtId="38" fontId="9" fillId="0" borderId="5" xfId="2" applyFont="1" applyBorder="1" applyAlignment="1">
      <alignment vertical="center" shrinkToFit="1"/>
    </xf>
    <xf numFmtId="38" fontId="9" fillId="0" borderId="0" xfId="2" applyFont="1" applyAlignment="1">
      <alignment vertical="center" shrinkToFit="1"/>
    </xf>
    <xf numFmtId="38" fontId="9" fillId="0" borderId="29" xfId="2" applyFont="1" applyBorder="1" applyAlignment="1">
      <alignment vertical="center" shrinkToFit="1"/>
    </xf>
    <xf numFmtId="0" fontId="7" fillId="0" borderId="51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 shrinkToFit="1"/>
    </xf>
    <xf numFmtId="0" fontId="23" fillId="0" borderId="0" xfId="0" applyFont="1">
      <alignment vertical="center"/>
    </xf>
    <xf numFmtId="0" fontId="23" fillId="0" borderId="37" xfId="0" applyFont="1" applyBorder="1" applyAlignment="1">
      <alignment vertical="center" shrinkToFit="1"/>
    </xf>
    <xf numFmtId="0" fontId="23" fillId="0" borderId="96" xfId="0" applyFont="1" applyBorder="1">
      <alignment vertical="center"/>
    </xf>
    <xf numFmtId="178" fontId="9" fillId="0" borderId="16" xfId="2" applyNumberFormat="1" applyFont="1" applyBorder="1" applyAlignment="1">
      <alignment vertical="center" shrinkToFit="1"/>
    </xf>
    <xf numFmtId="38" fontId="9" fillId="0" borderId="53" xfId="2" applyFont="1" applyBorder="1" applyAlignment="1">
      <alignment horizontal="right" vertical="center" shrinkToFit="1"/>
    </xf>
    <xf numFmtId="38" fontId="9" fillId="0" borderId="45" xfId="2" applyFont="1" applyBorder="1" applyAlignment="1">
      <alignment horizontal="right" vertical="center" shrinkToFit="1"/>
    </xf>
    <xf numFmtId="38" fontId="9" fillId="0" borderId="50" xfId="2" applyFont="1" applyBorder="1" applyAlignment="1">
      <alignment vertical="center" shrinkToFit="1"/>
    </xf>
    <xf numFmtId="38" fontId="7" fillId="0" borderId="39" xfId="0" applyNumberFormat="1" applyFont="1" applyBorder="1" applyAlignment="1">
      <alignment vertical="center" shrinkToFit="1"/>
    </xf>
    <xf numFmtId="176" fontId="9" fillId="0" borderId="70" xfId="2" applyNumberFormat="1" applyFont="1" applyBorder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18" xfId="0" applyFont="1" applyBorder="1" applyAlignment="1">
      <alignment vertical="center" shrinkToFit="1"/>
    </xf>
    <xf numFmtId="38" fontId="9" fillId="0" borderId="70" xfId="2" applyFont="1" applyBorder="1" applyAlignment="1">
      <alignment horizontal="right" vertical="center" shrinkToFit="1"/>
    </xf>
    <xf numFmtId="38" fontId="9" fillId="0" borderId="99" xfId="2" applyFont="1" applyBorder="1" applyAlignment="1">
      <alignment vertical="center" shrinkToFit="1"/>
    </xf>
    <xf numFmtId="38" fontId="9" fillId="0" borderId="31" xfId="2" applyFont="1" applyBorder="1" applyAlignment="1">
      <alignment horizontal="right" vertical="center" shrinkToFit="1"/>
    </xf>
    <xf numFmtId="38" fontId="9" fillId="0" borderId="32" xfId="2" applyFont="1" applyBorder="1" applyAlignment="1">
      <alignment horizontal="right" vertical="center" shrinkToFit="1"/>
    </xf>
    <xf numFmtId="0" fontId="9" fillId="0" borderId="100" xfId="0" applyFont="1" applyBorder="1">
      <alignment vertical="center"/>
    </xf>
    <xf numFmtId="176" fontId="7" fillId="0" borderId="41" xfId="0" applyNumberFormat="1" applyFont="1" applyBorder="1" applyAlignment="1">
      <alignment vertical="center" shrinkToFit="1"/>
    </xf>
    <xf numFmtId="0" fontId="23" fillId="0" borderId="30" xfId="0" applyFont="1" applyBorder="1">
      <alignment vertical="center"/>
    </xf>
    <xf numFmtId="0" fontId="23" fillId="0" borderId="35" xfId="0" applyFont="1" applyBorder="1" applyAlignment="1">
      <alignment vertical="center" shrinkToFit="1"/>
    </xf>
    <xf numFmtId="0" fontId="23" fillId="0" borderId="100" xfId="0" applyFont="1" applyBorder="1">
      <alignment vertical="center"/>
    </xf>
    <xf numFmtId="38" fontId="9" fillId="0" borderId="0" xfId="0" applyNumberFormat="1" applyFont="1" applyAlignment="1">
      <alignment horizontal="center" vertical="center"/>
    </xf>
    <xf numFmtId="38" fontId="7" fillId="0" borderId="0" xfId="2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7" fillId="0" borderId="106" xfId="0" applyFont="1" applyBorder="1">
      <alignment vertical="center"/>
    </xf>
    <xf numFmtId="0" fontId="27" fillId="0" borderId="107" xfId="0" applyFont="1" applyBorder="1">
      <alignment vertical="center"/>
    </xf>
    <xf numFmtId="0" fontId="27" fillId="0" borderId="104" xfId="0" applyFont="1" applyBorder="1">
      <alignment vertical="center"/>
    </xf>
    <xf numFmtId="0" fontId="27" fillId="0" borderId="108" xfId="0" applyFont="1" applyBorder="1">
      <alignment vertical="center"/>
    </xf>
    <xf numFmtId="0" fontId="27" fillId="0" borderId="110" xfId="0" applyFont="1" applyBorder="1" applyAlignment="1">
      <alignment horizontal="center" vertical="center"/>
    </xf>
    <xf numFmtId="0" fontId="27" fillId="0" borderId="2" xfId="0" applyFont="1" applyBorder="1">
      <alignment vertical="center"/>
    </xf>
    <xf numFmtId="0" fontId="27" fillId="0" borderId="111" xfId="0" applyFont="1" applyBorder="1" applyAlignment="1">
      <alignment vertical="center" shrinkToFit="1"/>
    </xf>
    <xf numFmtId="0" fontId="27" fillId="0" borderId="47" xfId="0" applyFont="1" applyBorder="1">
      <alignment vertical="center"/>
    </xf>
    <xf numFmtId="0" fontId="27" fillId="0" borderId="112" xfId="0" applyFont="1" applyBorder="1">
      <alignment vertical="center"/>
    </xf>
    <xf numFmtId="0" fontId="27" fillId="0" borderId="6" xfId="0" applyFont="1" applyBorder="1">
      <alignment vertical="center"/>
    </xf>
    <xf numFmtId="0" fontId="27" fillId="0" borderId="111" xfId="0" applyFont="1" applyBorder="1">
      <alignment vertical="center"/>
    </xf>
    <xf numFmtId="0" fontId="27" fillId="0" borderId="8" xfId="0" applyFont="1" applyBorder="1">
      <alignment vertical="center"/>
    </xf>
    <xf numFmtId="0" fontId="27" fillId="0" borderId="113" xfId="0" applyFont="1" applyBorder="1">
      <alignment vertical="center"/>
    </xf>
    <xf numFmtId="0" fontId="27" fillId="0" borderId="114" xfId="0" applyFont="1" applyBorder="1">
      <alignment vertical="center"/>
    </xf>
    <xf numFmtId="0" fontId="27" fillId="0" borderId="47" xfId="0" applyFont="1" applyBorder="1" applyAlignment="1">
      <alignment vertical="center" shrinkToFit="1"/>
    </xf>
    <xf numFmtId="0" fontId="27" fillId="0" borderId="91" xfId="0" applyFont="1" applyBorder="1">
      <alignment vertical="center"/>
    </xf>
    <xf numFmtId="176" fontId="27" fillId="0" borderId="2" xfId="0" applyNumberFormat="1" applyFont="1" applyBorder="1" applyAlignment="1">
      <alignment horizontal="right" vertical="center"/>
    </xf>
    <xf numFmtId="176" fontId="27" fillId="0" borderId="2" xfId="0" applyNumberFormat="1" applyFont="1" applyBorder="1" applyAlignment="1">
      <alignment horizontal="right" vertical="center" shrinkToFit="1"/>
    </xf>
    <xf numFmtId="176" fontId="27" fillId="0" borderId="116" xfId="0" applyNumberFormat="1" applyFont="1" applyBorder="1" applyAlignment="1">
      <alignment horizontal="right" vertical="center"/>
    </xf>
    <xf numFmtId="176" fontId="27" fillId="0" borderId="7" xfId="0" applyNumberFormat="1" applyFont="1" applyBorder="1">
      <alignment vertical="center"/>
    </xf>
    <xf numFmtId="176" fontId="27" fillId="0" borderId="6" xfId="0" applyNumberFormat="1" applyFont="1" applyBorder="1">
      <alignment vertical="center"/>
    </xf>
    <xf numFmtId="176" fontId="27" fillId="0" borderId="7" xfId="2" applyNumberFormat="1" applyFont="1" applyFill="1" applyBorder="1" applyAlignment="1">
      <alignment vertical="center"/>
    </xf>
    <xf numFmtId="176" fontId="27" fillId="0" borderId="16" xfId="2" applyNumberFormat="1" applyFont="1" applyFill="1" applyBorder="1" applyAlignment="1">
      <alignment vertical="center"/>
    </xf>
    <xf numFmtId="176" fontId="27" fillId="0" borderId="15" xfId="2" applyNumberFormat="1" applyFont="1" applyFill="1" applyBorder="1" applyAlignment="1">
      <alignment vertical="center"/>
    </xf>
    <xf numFmtId="176" fontId="27" fillId="0" borderId="5" xfId="2" applyNumberFormat="1" applyFont="1" applyFill="1" applyBorder="1" applyAlignment="1">
      <alignment vertical="center"/>
    </xf>
    <xf numFmtId="176" fontId="27" fillId="0" borderId="3" xfId="2" applyNumberFormat="1" applyFont="1" applyFill="1" applyBorder="1" applyAlignment="1">
      <alignment vertical="center"/>
    </xf>
    <xf numFmtId="176" fontId="27" fillId="0" borderId="4" xfId="2" applyNumberFormat="1" applyFont="1" applyFill="1" applyBorder="1" applyAlignment="1">
      <alignment vertical="center"/>
    </xf>
    <xf numFmtId="176" fontId="27" fillId="0" borderId="14" xfId="2" applyNumberFormat="1" applyFont="1" applyFill="1" applyBorder="1" applyAlignment="1">
      <alignment vertical="center"/>
    </xf>
    <xf numFmtId="176" fontId="27" fillId="0" borderId="117" xfId="2" applyNumberFormat="1" applyFont="1" applyFill="1" applyBorder="1" applyAlignment="1">
      <alignment vertical="center"/>
    </xf>
    <xf numFmtId="176" fontId="27" fillId="0" borderId="37" xfId="0" applyNumberFormat="1" applyFont="1" applyBorder="1">
      <alignment vertical="center"/>
    </xf>
    <xf numFmtId="176" fontId="27" fillId="0" borderId="5" xfId="0" applyNumberFormat="1" applyFont="1" applyBorder="1">
      <alignment vertical="center"/>
    </xf>
    <xf numFmtId="176" fontId="27" fillId="0" borderId="111" xfId="2" applyNumberFormat="1" applyFont="1" applyFill="1" applyBorder="1" applyAlignment="1">
      <alignment vertical="center"/>
    </xf>
    <xf numFmtId="176" fontId="27" fillId="0" borderId="47" xfId="2" applyNumberFormat="1" applyFont="1" applyFill="1" applyBorder="1" applyAlignment="1">
      <alignment vertical="center"/>
    </xf>
    <xf numFmtId="176" fontId="27" fillId="0" borderId="91" xfId="2" applyNumberFormat="1" applyFont="1" applyFill="1" applyBorder="1" applyAlignment="1">
      <alignment vertical="center"/>
    </xf>
    <xf numFmtId="176" fontId="27" fillId="0" borderId="114" xfId="2" applyNumberFormat="1" applyFont="1" applyFill="1" applyBorder="1" applyAlignment="1">
      <alignment vertical="center"/>
    </xf>
    <xf numFmtId="176" fontId="27" fillId="0" borderId="2" xfId="0" applyNumberFormat="1" applyFont="1" applyBorder="1">
      <alignment vertical="center"/>
    </xf>
    <xf numFmtId="176" fontId="27" fillId="0" borderId="3" xfId="0" applyNumberFormat="1" applyFont="1" applyBorder="1">
      <alignment vertical="center"/>
    </xf>
    <xf numFmtId="176" fontId="22" fillId="0" borderId="117" xfId="2" applyNumberFormat="1" applyFont="1" applyFill="1" applyBorder="1" applyAlignment="1">
      <alignment vertical="center"/>
    </xf>
    <xf numFmtId="176" fontId="22" fillId="0" borderId="111" xfId="2" applyNumberFormat="1" applyFont="1" applyFill="1" applyBorder="1" applyAlignment="1">
      <alignment vertical="center"/>
    </xf>
    <xf numFmtId="176" fontId="22" fillId="0" borderId="47" xfId="2" applyNumberFormat="1" applyFont="1" applyFill="1" applyBorder="1" applyAlignment="1">
      <alignment vertical="center"/>
    </xf>
    <xf numFmtId="176" fontId="27" fillId="0" borderId="118" xfId="2" applyNumberFormat="1" applyFont="1" applyFill="1" applyBorder="1" applyAlignment="1">
      <alignment vertical="center"/>
    </xf>
    <xf numFmtId="176" fontId="27" fillId="0" borderId="119" xfId="2" applyNumberFormat="1" applyFont="1" applyFill="1" applyBorder="1" applyAlignment="1">
      <alignment vertical="center"/>
    </xf>
    <xf numFmtId="176" fontId="27" fillId="0" borderId="2" xfId="2" applyNumberFormat="1" applyFont="1" applyFill="1" applyBorder="1" applyAlignment="1">
      <alignment vertical="center"/>
    </xf>
    <xf numFmtId="176" fontId="27" fillId="0" borderId="38" xfId="2" applyNumberFormat="1" applyFont="1" applyFill="1" applyBorder="1" applyAlignment="1">
      <alignment vertical="center"/>
    </xf>
    <xf numFmtId="176" fontId="27" fillId="0" borderId="15" xfId="2" applyNumberFormat="1" applyFont="1" applyFill="1" applyBorder="1" applyAlignment="1">
      <alignment vertical="center" shrinkToFit="1"/>
    </xf>
    <xf numFmtId="176" fontId="27" fillId="0" borderId="120" xfId="2" applyNumberFormat="1" applyFont="1" applyFill="1" applyBorder="1" applyAlignment="1">
      <alignment vertical="center"/>
    </xf>
    <xf numFmtId="176" fontId="27" fillId="0" borderId="5" xfId="2" applyNumberFormat="1" applyFont="1" applyFill="1" applyBorder="1" applyAlignment="1">
      <alignment vertical="center" shrinkToFit="1"/>
    </xf>
    <xf numFmtId="176" fontId="27" fillId="0" borderId="16" xfId="2" applyNumberFormat="1" applyFont="1" applyFill="1" applyBorder="1" applyAlignment="1">
      <alignment vertical="center" shrinkToFit="1"/>
    </xf>
    <xf numFmtId="176" fontId="27" fillId="0" borderId="114" xfId="2" applyNumberFormat="1" applyFont="1" applyFill="1" applyBorder="1" applyAlignment="1">
      <alignment vertical="center" shrinkToFit="1"/>
    </xf>
    <xf numFmtId="176" fontId="27" fillId="0" borderId="37" xfId="2" applyNumberFormat="1" applyFont="1" applyFill="1" applyBorder="1" applyAlignment="1">
      <alignment vertical="center"/>
    </xf>
    <xf numFmtId="176" fontId="27" fillId="0" borderId="118" xfId="2" applyNumberFormat="1" applyFont="1" applyFill="1" applyBorder="1" applyAlignment="1">
      <alignment vertical="center" shrinkToFit="1"/>
    </xf>
    <xf numFmtId="176" fontId="27" fillId="0" borderId="6" xfId="2" applyNumberFormat="1" applyFont="1" applyFill="1" applyBorder="1" applyAlignment="1">
      <alignment vertical="center" shrinkToFit="1"/>
    </xf>
    <xf numFmtId="0" fontId="27" fillId="0" borderId="109" xfId="0" applyFont="1" applyBorder="1" applyAlignment="1">
      <alignment horizontal="center" vertical="center" shrinkToFit="1"/>
    </xf>
    <xf numFmtId="0" fontId="21" fillId="0" borderId="122" xfId="0" applyFont="1" applyBorder="1" applyAlignment="1">
      <alignment horizontal="center" vertical="center" shrinkToFit="1"/>
    </xf>
    <xf numFmtId="0" fontId="9" fillId="0" borderId="122" xfId="0" applyFont="1" applyBorder="1" applyAlignment="1">
      <alignment horizontal="center" vertical="center" shrinkToFit="1"/>
    </xf>
    <xf numFmtId="0" fontId="22" fillId="0" borderId="122" xfId="0" applyFont="1" applyBorder="1" applyAlignment="1">
      <alignment horizontal="center" vertical="center" shrinkToFit="1"/>
    </xf>
    <xf numFmtId="0" fontId="32" fillId="0" borderId="122" xfId="0" applyFont="1" applyBorder="1" applyAlignment="1">
      <alignment horizontal="center" vertical="center" shrinkToFit="1"/>
    </xf>
    <xf numFmtId="0" fontId="32" fillId="0" borderId="123" xfId="0" applyFont="1" applyBorder="1" applyAlignment="1">
      <alignment horizontal="center" vertical="center" shrinkToFit="1"/>
    </xf>
    <xf numFmtId="0" fontId="32" fillId="0" borderId="124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125" xfId="0" applyFont="1" applyBorder="1" applyAlignment="1">
      <alignment horizontal="center" vertical="center" shrinkToFit="1"/>
    </xf>
    <xf numFmtId="0" fontId="27" fillId="0" borderId="123" xfId="0" applyFont="1" applyBorder="1" applyAlignment="1">
      <alignment horizontal="center" vertical="center" shrinkToFit="1"/>
    </xf>
    <xf numFmtId="0" fontId="27" fillId="0" borderId="104" xfId="0" applyFont="1" applyBorder="1" applyAlignment="1">
      <alignment horizontal="center" vertical="center" shrinkToFit="1"/>
    </xf>
    <xf numFmtId="0" fontId="27" fillId="0" borderId="126" xfId="0" applyFont="1" applyBorder="1" applyAlignment="1">
      <alignment horizontal="center" vertical="center" shrinkToFit="1"/>
    </xf>
    <xf numFmtId="0" fontId="27" fillId="0" borderId="127" xfId="0" applyFont="1" applyBorder="1" applyAlignment="1">
      <alignment horizontal="center" vertical="center" shrinkToFit="1"/>
    </xf>
    <xf numFmtId="0" fontId="27" fillId="0" borderId="128" xfId="0" applyFont="1" applyBorder="1" applyAlignment="1">
      <alignment horizontal="center" vertical="center" shrinkToFit="1"/>
    </xf>
    <xf numFmtId="0" fontId="22" fillId="0" borderId="130" xfId="0" applyFont="1" applyBorder="1" applyAlignment="1">
      <alignment horizontal="center" vertical="center" shrinkToFit="1"/>
    </xf>
    <xf numFmtId="0" fontId="22" fillId="0" borderId="127" xfId="0" applyFont="1" applyBorder="1" applyAlignment="1">
      <alignment horizontal="center" vertical="center" shrinkToFit="1"/>
    </xf>
    <xf numFmtId="0" fontId="27" fillId="0" borderId="109" xfId="0" applyFont="1" applyBorder="1" applyAlignment="1">
      <alignment vertical="center" shrinkToFit="1"/>
    </xf>
    <xf numFmtId="0" fontId="27" fillId="0" borderId="122" xfId="0" applyFont="1" applyBorder="1" applyAlignment="1">
      <alignment horizontal="center" vertical="center" shrinkToFit="1"/>
    </xf>
    <xf numFmtId="0" fontId="27" fillId="0" borderId="124" xfId="0" applyFont="1" applyBorder="1" applyAlignment="1">
      <alignment horizontal="center" vertical="center" shrinkToFit="1"/>
    </xf>
    <xf numFmtId="0" fontId="27" fillId="0" borderId="131" xfId="0" applyFont="1" applyBorder="1" applyAlignment="1">
      <alignment horizontal="center" vertical="center" shrinkToFit="1"/>
    </xf>
    <xf numFmtId="38" fontId="27" fillId="0" borderId="127" xfId="2" applyFont="1" applyFill="1" applyBorder="1" applyAlignment="1">
      <alignment horizontal="center" vertical="center" shrinkToFit="1"/>
    </xf>
    <xf numFmtId="38" fontId="27" fillId="0" borderId="132" xfId="2" applyFont="1" applyFill="1" applyBorder="1" applyAlignment="1">
      <alignment horizontal="center" vertical="center" shrinkToFit="1"/>
    </xf>
    <xf numFmtId="0" fontId="27" fillId="0" borderId="133" xfId="0" applyFont="1" applyBorder="1" applyAlignment="1">
      <alignment horizontal="center" vertical="center" shrinkToFit="1"/>
    </xf>
    <xf numFmtId="0" fontId="27" fillId="0" borderId="0" xfId="0" applyFont="1">
      <alignment vertical="center"/>
    </xf>
    <xf numFmtId="38" fontId="27" fillId="0" borderId="135" xfId="2" applyFont="1" applyFill="1" applyBorder="1" applyAlignment="1">
      <alignment horizontal="center" vertical="center" shrinkToFit="1"/>
    </xf>
    <xf numFmtId="178" fontId="27" fillId="0" borderId="14" xfId="2" applyNumberFormat="1" applyFont="1" applyFill="1" applyBorder="1" applyAlignment="1">
      <alignment vertical="center" shrinkToFit="1"/>
    </xf>
    <xf numFmtId="178" fontId="27" fillId="0" borderId="15" xfId="2" applyNumberFormat="1" applyFont="1" applyFill="1" applyBorder="1" applyAlignment="1">
      <alignment vertical="center" shrinkToFit="1"/>
    </xf>
    <xf numFmtId="178" fontId="27" fillId="0" borderId="50" xfId="2" applyNumberFormat="1" applyFont="1" applyFill="1" applyBorder="1" applyAlignment="1">
      <alignment vertical="center" shrinkToFit="1"/>
    </xf>
    <xf numFmtId="178" fontId="27" fillId="0" borderId="37" xfId="2" applyNumberFormat="1" applyFont="1" applyFill="1" applyBorder="1" applyAlignment="1">
      <alignment vertical="center" shrinkToFit="1"/>
    </xf>
    <xf numFmtId="179" fontId="27" fillId="0" borderId="136" xfId="2" applyNumberFormat="1" applyFont="1" applyFill="1" applyBorder="1" applyAlignment="1">
      <alignment vertical="center" shrinkToFit="1"/>
    </xf>
    <xf numFmtId="179" fontId="27" fillId="0" borderId="15" xfId="2" applyNumberFormat="1" applyFont="1" applyFill="1" applyBorder="1" applyAlignment="1">
      <alignment vertical="center" shrinkToFit="1"/>
    </xf>
    <xf numFmtId="179" fontId="27" fillId="0" borderId="5" xfId="2" applyNumberFormat="1" applyFont="1" applyFill="1" applyBorder="1" applyAlignment="1">
      <alignment vertical="center" shrinkToFit="1"/>
    </xf>
    <xf numFmtId="179" fontId="27" fillId="0" borderId="37" xfId="2" applyNumberFormat="1" applyFont="1" applyFill="1" applyBorder="1" applyAlignment="1">
      <alignment vertical="center" shrinkToFit="1"/>
    </xf>
    <xf numFmtId="38" fontId="27" fillId="0" borderId="137" xfId="2" applyFont="1" applyFill="1" applyBorder="1" applyAlignment="1">
      <alignment vertical="center" shrinkToFit="1"/>
    </xf>
    <xf numFmtId="38" fontId="27" fillId="0" borderId="64" xfId="2" applyFont="1" applyFill="1" applyBorder="1" applyAlignment="1">
      <alignment vertical="center" shrinkToFit="1"/>
    </xf>
    <xf numFmtId="38" fontId="27" fillId="0" borderId="43" xfId="2" applyFont="1" applyFill="1" applyBorder="1" applyAlignment="1">
      <alignment vertical="center" shrinkToFit="1"/>
    </xf>
    <xf numFmtId="38" fontId="27" fillId="0" borderId="139" xfId="2" applyFont="1" applyFill="1" applyBorder="1" applyAlignment="1">
      <alignment vertical="center" shrinkToFit="1"/>
    </xf>
    <xf numFmtId="38" fontId="22" fillId="0" borderId="140" xfId="2" applyFont="1" applyFill="1" applyBorder="1" applyAlignment="1">
      <alignment vertical="center" shrinkToFit="1"/>
    </xf>
    <xf numFmtId="38" fontId="22" fillId="0" borderId="57" xfId="2" applyFont="1" applyFill="1" applyBorder="1" applyAlignment="1">
      <alignment vertical="center" shrinkToFit="1"/>
    </xf>
    <xf numFmtId="38" fontId="27" fillId="0" borderId="141" xfId="2" applyFont="1" applyFill="1" applyBorder="1" applyAlignment="1">
      <alignment vertical="center" shrinkToFit="1"/>
    </xf>
    <xf numFmtId="0" fontId="27" fillId="0" borderId="135" xfId="0" applyFont="1" applyBorder="1" applyAlignment="1">
      <alignment horizontal="center" vertical="center" shrinkToFit="1"/>
    </xf>
    <xf numFmtId="38" fontId="22" fillId="0" borderId="53" xfId="2" applyFont="1" applyFill="1" applyBorder="1" applyAlignment="1">
      <alignment vertical="center" shrinkToFit="1"/>
    </xf>
    <xf numFmtId="38" fontId="22" fillId="0" borderId="45" xfId="2" applyFont="1" applyFill="1" applyBorder="1" applyAlignment="1">
      <alignment vertical="center" shrinkToFit="1"/>
    </xf>
    <xf numFmtId="38" fontId="27" fillId="0" borderId="45" xfId="2" applyFont="1" applyFill="1" applyBorder="1" applyAlignment="1">
      <alignment vertical="center" shrinkToFit="1"/>
    </xf>
    <xf numFmtId="38" fontId="27" fillId="0" borderId="49" xfId="2" applyFont="1" applyFill="1" applyBorder="1" applyAlignment="1">
      <alignment vertical="center" shrinkToFit="1"/>
    </xf>
    <xf numFmtId="38" fontId="27" fillId="0" borderId="50" xfId="2" applyFont="1" applyFill="1" applyBorder="1" applyAlignment="1">
      <alignment vertical="center" shrinkToFit="1"/>
    </xf>
    <xf numFmtId="38" fontId="27" fillId="0" borderId="142" xfId="2" applyFont="1" applyFill="1" applyBorder="1" applyAlignment="1">
      <alignment vertical="center" shrinkToFit="1"/>
    </xf>
    <xf numFmtId="0" fontId="27" fillId="0" borderId="143" xfId="0" applyFont="1" applyBorder="1" applyAlignment="1">
      <alignment horizontal="center" vertical="center" shrinkToFit="1"/>
    </xf>
    <xf numFmtId="38" fontId="22" fillId="0" borderId="144" xfId="2" applyFont="1" applyFill="1" applyBorder="1" applyAlignment="1">
      <alignment vertical="center" shrinkToFit="1"/>
    </xf>
    <xf numFmtId="38" fontId="22" fillId="0" borderId="145" xfId="2" applyFont="1" applyFill="1" applyBorder="1" applyAlignment="1">
      <alignment vertical="center" shrinkToFit="1"/>
    </xf>
    <xf numFmtId="38" fontId="22" fillId="0" borderId="146" xfId="0" applyNumberFormat="1" applyFont="1" applyBorder="1" applyAlignment="1">
      <alignment vertical="center" shrinkToFit="1"/>
    </xf>
    <xf numFmtId="38" fontId="22" fillId="0" borderId="147" xfId="2" applyFont="1" applyFill="1" applyBorder="1" applyAlignment="1">
      <alignment vertical="center" shrinkToFit="1"/>
    </xf>
    <xf numFmtId="38" fontId="27" fillId="0" borderId="148" xfId="0" applyNumberFormat="1" applyFont="1" applyBorder="1" applyAlignment="1">
      <alignment vertical="center" shrinkToFit="1"/>
    </xf>
    <xf numFmtId="38" fontId="27" fillId="0" borderId="54" xfId="2" applyFont="1" applyFill="1" applyBorder="1" applyAlignment="1">
      <alignment vertical="center" shrinkToFit="1"/>
    </xf>
    <xf numFmtId="38" fontId="27" fillId="0" borderId="57" xfId="2" applyFont="1" applyFill="1" applyBorder="1" applyAlignment="1">
      <alignment vertical="center" shrinkToFit="1"/>
    </xf>
    <xf numFmtId="38" fontId="27" fillId="0" borderId="67" xfId="2" applyFont="1" applyFill="1" applyBorder="1" applyAlignment="1">
      <alignment vertical="center" shrinkToFit="1"/>
    </xf>
    <xf numFmtId="38" fontId="27" fillId="0" borderId="46" xfId="2" applyFont="1" applyFill="1" applyBorder="1" applyAlignment="1">
      <alignment horizontal="center" vertical="center" shrinkToFit="1"/>
    </xf>
    <xf numFmtId="178" fontId="27" fillId="0" borderId="121" xfId="2" applyNumberFormat="1" applyFont="1" applyFill="1" applyBorder="1" applyAlignment="1">
      <alignment vertical="center" shrinkToFit="1"/>
    </xf>
    <xf numFmtId="0" fontId="27" fillId="0" borderId="149" xfId="0" applyFont="1" applyBorder="1" applyAlignment="1">
      <alignment horizontal="center" vertical="center" shrinkToFit="1"/>
    </xf>
    <xf numFmtId="38" fontId="21" fillId="0" borderId="54" xfId="2" applyFont="1" applyFill="1" applyBorder="1" applyAlignment="1">
      <alignment horizontal="right" vertical="center" shrinkToFit="1"/>
    </xf>
    <xf numFmtId="38" fontId="21" fillId="0" borderId="70" xfId="2" applyFont="1" applyFill="1" applyBorder="1" applyAlignment="1">
      <alignment horizontal="right" vertical="center" shrinkToFit="1"/>
    </xf>
    <xf numFmtId="38" fontId="21" fillId="0" borderId="57" xfId="2" applyFont="1" applyFill="1" applyBorder="1" applyAlignment="1">
      <alignment horizontal="right" vertical="center" shrinkToFit="1"/>
    </xf>
    <xf numFmtId="38" fontId="21" fillId="0" borderId="66" xfId="2" applyFont="1" applyFill="1" applyBorder="1" applyAlignment="1">
      <alignment horizontal="right" vertical="center" shrinkToFit="1"/>
    </xf>
    <xf numFmtId="38" fontId="27" fillId="0" borderId="150" xfId="2" applyFont="1" applyFill="1" applyBorder="1" applyAlignment="1">
      <alignment horizontal="center" vertical="center" shrinkToFit="1"/>
    </xf>
    <xf numFmtId="38" fontId="27" fillId="0" borderId="139" xfId="2" applyFont="1" applyFill="1" applyBorder="1" applyAlignment="1">
      <alignment horizontal="right" vertical="center" shrinkToFit="1"/>
    </xf>
    <xf numFmtId="38" fontId="27" fillId="0" borderId="57" xfId="2" applyFont="1" applyFill="1" applyBorder="1" applyAlignment="1">
      <alignment horizontal="right" vertical="center" shrinkToFit="1"/>
    </xf>
    <xf numFmtId="38" fontId="27" fillId="0" borderId="66" xfId="2" applyFont="1" applyFill="1" applyBorder="1" applyAlignment="1">
      <alignment horizontal="right" vertical="center" shrinkToFit="1"/>
    </xf>
    <xf numFmtId="38" fontId="27" fillId="0" borderId="150" xfId="2" applyFont="1" applyFill="1" applyBorder="1" applyAlignment="1">
      <alignment horizontal="right" vertical="center" shrinkToFit="1"/>
    </xf>
    <xf numFmtId="0" fontId="27" fillId="0" borderId="151" xfId="0" applyFont="1" applyBorder="1" applyAlignment="1">
      <alignment horizontal="center" vertical="center" shrinkToFit="1"/>
    </xf>
    <xf numFmtId="0" fontId="27" fillId="0" borderId="152" xfId="0" applyFont="1" applyBorder="1" applyAlignment="1">
      <alignment horizontal="center" vertical="center" shrinkToFit="1"/>
    </xf>
    <xf numFmtId="0" fontId="27" fillId="0" borderId="153" xfId="0" applyFont="1" applyBorder="1" applyAlignment="1">
      <alignment horizontal="center" vertical="center" shrinkToFit="1"/>
    </xf>
    <xf numFmtId="0" fontId="27" fillId="0" borderId="154" xfId="0" applyFont="1" applyBorder="1" applyAlignment="1">
      <alignment horizontal="center" vertical="center" shrinkToFit="1"/>
    </xf>
    <xf numFmtId="178" fontId="33" fillId="0" borderId="155" xfId="0" applyNumberFormat="1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38" fontId="27" fillId="0" borderId="70" xfId="2" applyFont="1" applyFill="1" applyBorder="1" applyAlignment="1">
      <alignment vertical="center" shrinkToFit="1"/>
    </xf>
    <xf numFmtId="38" fontId="27" fillId="0" borderId="150" xfId="2" applyFont="1" applyFill="1" applyBorder="1" applyAlignment="1">
      <alignment vertical="center" shrinkToFit="1"/>
    </xf>
    <xf numFmtId="38" fontId="27" fillId="0" borderId="156" xfId="2" applyFont="1" applyFill="1" applyBorder="1" applyAlignment="1">
      <alignment horizontal="center" vertical="center" shrinkToFit="1"/>
    </xf>
    <xf numFmtId="0" fontId="27" fillId="0" borderId="157" xfId="0" applyFont="1" applyBorder="1" applyAlignment="1">
      <alignment horizontal="center" vertical="center" shrinkToFit="1"/>
    </xf>
    <xf numFmtId="0" fontId="27" fillId="0" borderId="90" xfId="0" applyFont="1" applyBorder="1" applyAlignment="1">
      <alignment horizontal="center" vertical="center" shrinkToFit="1"/>
    </xf>
    <xf numFmtId="0" fontId="27" fillId="0" borderId="158" xfId="0" applyFont="1" applyBorder="1" applyAlignment="1">
      <alignment vertical="center" shrinkToFit="1"/>
    </xf>
    <xf numFmtId="0" fontId="27" fillId="0" borderId="66" xfId="0" applyFont="1" applyBorder="1" applyAlignment="1">
      <alignment horizontal="center" vertical="center" shrinkToFit="1"/>
    </xf>
    <xf numFmtId="38" fontId="27" fillId="0" borderId="70" xfId="2" applyFont="1" applyFill="1" applyBorder="1" applyAlignment="1">
      <alignment horizontal="right" vertical="center" shrinkToFit="1"/>
    </xf>
    <xf numFmtId="38" fontId="27" fillId="0" borderId="159" xfId="2" applyFont="1" applyFill="1" applyBorder="1" applyAlignment="1">
      <alignment horizontal="center" vertical="center" shrinkToFit="1"/>
    </xf>
    <xf numFmtId="38" fontId="27" fillId="0" borderId="143" xfId="2" applyFont="1" applyFill="1" applyBorder="1" applyAlignment="1">
      <alignment horizontal="center" vertical="center" shrinkToFit="1"/>
    </xf>
    <xf numFmtId="38" fontId="27" fillId="0" borderId="163" xfId="2" applyFont="1" applyFill="1" applyBorder="1" applyAlignment="1">
      <alignment vertical="center" shrinkToFit="1"/>
    </xf>
    <xf numFmtId="38" fontId="27" fillId="0" borderId="164" xfId="2" applyFont="1" applyFill="1" applyBorder="1" applyAlignment="1">
      <alignment vertical="center" shrinkToFit="1"/>
    </xf>
    <xf numFmtId="38" fontId="27" fillId="0" borderId="80" xfId="2" applyFont="1" applyFill="1" applyBorder="1" applyAlignment="1">
      <alignment vertical="center" shrinkToFit="1"/>
    </xf>
    <xf numFmtId="38" fontId="27" fillId="0" borderId="146" xfId="2" applyFont="1" applyFill="1" applyBorder="1" applyAlignment="1">
      <alignment vertical="center" shrinkToFit="1"/>
    </xf>
    <xf numFmtId="38" fontId="27" fillId="0" borderId="147" xfId="2" applyFont="1" applyFill="1" applyBorder="1" applyAlignment="1">
      <alignment vertical="center" shrinkToFit="1"/>
    </xf>
    <xf numFmtId="38" fontId="27" fillId="0" borderId="81" xfId="2" applyFont="1" applyFill="1" applyBorder="1" applyAlignment="1">
      <alignment vertical="center" shrinkToFit="1"/>
    </xf>
    <xf numFmtId="38" fontId="27" fillId="0" borderId="165" xfId="2" applyFont="1" applyFill="1" applyBorder="1" applyAlignment="1">
      <alignment vertical="center" shrinkToFit="1"/>
    </xf>
    <xf numFmtId="38" fontId="27" fillId="0" borderId="166" xfId="2" applyFont="1" applyFill="1" applyBorder="1" applyAlignment="1">
      <alignment vertical="center" shrinkToFit="1"/>
    </xf>
    <xf numFmtId="38" fontId="22" fillId="0" borderId="168" xfId="2" applyFont="1" applyFill="1" applyBorder="1" applyAlignment="1">
      <alignment vertical="center" shrinkToFit="1"/>
    </xf>
    <xf numFmtId="38" fontId="27" fillId="0" borderId="169" xfId="2" applyFont="1" applyFill="1" applyBorder="1" applyAlignment="1">
      <alignment vertical="center" shrinkToFit="1"/>
    </xf>
    <xf numFmtId="38" fontId="27" fillId="0" borderId="170" xfId="2" applyFont="1" applyFill="1" applyBorder="1" applyAlignment="1">
      <alignment vertical="center" shrinkToFit="1"/>
    </xf>
    <xf numFmtId="38" fontId="27" fillId="0" borderId="144" xfId="2" applyFont="1" applyFill="1" applyBorder="1" applyAlignment="1">
      <alignment vertical="center" shrinkToFit="1"/>
    </xf>
    <xf numFmtId="38" fontId="27" fillId="0" borderId="145" xfId="2" applyFont="1" applyFill="1" applyBorder="1" applyAlignment="1">
      <alignment vertical="center" shrinkToFit="1"/>
    </xf>
    <xf numFmtId="38" fontId="27" fillId="0" borderId="171" xfId="2" applyFont="1" applyFill="1" applyBorder="1" applyAlignment="1">
      <alignment vertical="center" shrinkToFit="1"/>
    </xf>
    <xf numFmtId="38" fontId="27" fillId="0" borderId="162" xfId="2" applyFont="1" applyFill="1" applyBorder="1" applyAlignment="1">
      <alignment vertical="center" shrinkToFit="1"/>
    </xf>
    <xf numFmtId="38" fontId="27" fillId="0" borderId="174" xfId="2" applyFont="1" applyFill="1" applyBorder="1" applyAlignment="1">
      <alignment vertical="center" shrinkToFit="1"/>
    </xf>
    <xf numFmtId="38" fontId="27" fillId="0" borderId="161" xfId="0" applyNumberFormat="1" applyFont="1" applyBorder="1" applyAlignment="1">
      <alignment vertical="center" shrinkToFit="1"/>
    </xf>
    <xf numFmtId="38" fontId="27" fillId="0" borderId="175" xfId="2" applyFont="1" applyFill="1" applyBorder="1" applyAlignment="1">
      <alignment horizontal="center" vertical="center" shrinkToFit="1"/>
    </xf>
    <xf numFmtId="0" fontId="27" fillId="0" borderId="167" xfId="0" applyFont="1" applyBorder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3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0" fillId="11" borderId="0" xfId="0" applyFill="1">
      <alignment vertical="center"/>
    </xf>
    <xf numFmtId="0" fontId="20" fillId="3" borderId="0" xfId="0" applyFont="1" applyFill="1">
      <alignment vertical="center"/>
    </xf>
    <xf numFmtId="14" fontId="0" fillId="2" borderId="0" xfId="0" applyNumberFormat="1" applyFill="1">
      <alignment vertical="center"/>
    </xf>
    <xf numFmtId="14" fontId="0" fillId="6" borderId="0" xfId="0" applyNumberFormat="1" applyFill="1">
      <alignment vertical="center"/>
    </xf>
    <xf numFmtId="14" fontId="0" fillId="7" borderId="0" xfId="0" applyNumberFormat="1" applyFill="1">
      <alignment vertical="center"/>
    </xf>
    <xf numFmtId="14" fontId="0" fillId="8" borderId="0" xfId="0" applyNumberFormat="1" applyFill="1">
      <alignment vertical="center"/>
    </xf>
    <xf numFmtId="14" fontId="0" fillId="3" borderId="0" xfId="0" applyNumberFormat="1" applyFill="1">
      <alignment vertical="center"/>
    </xf>
    <xf numFmtId="14" fontId="0" fillId="9" borderId="0" xfId="0" applyNumberFormat="1" applyFill="1">
      <alignment vertical="center"/>
    </xf>
    <xf numFmtId="14" fontId="0" fillId="10" borderId="0" xfId="0" applyNumberFormat="1" applyFill="1">
      <alignment vertical="center"/>
    </xf>
    <xf numFmtId="14" fontId="0" fillId="11" borderId="0" xfId="0" applyNumberFormat="1" applyFill="1">
      <alignment vertical="center"/>
    </xf>
    <xf numFmtId="14" fontId="20" fillId="3" borderId="0" xfId="0" applyNumberFormat="1" applyFont="1" applyFill="1">
      <alignment vertical="center"/>
    </xf>
    <xf numFmtId="38" fontId="0" fillId="7" borderId="0" xfId="2" applyFont="1" applyFill="1">
      <alignment vertical="center"/>
    </xf>
    <xf numFmtId="38" fontId="0" fillId="8" borderId="0" xfId="2" applyFont="1" applyFill="1">
      <alignment vertical="center"/>
    </xf>
    <xf numFmtId="38" fontId="0" fillId="9" borderId="0" xfId="2" applyFont="1" applyFill="1">
      <alignment vertical="center"/>
    </xf>
    <xf numFmtId="38" fontId="0" fillId="10" borderId="0" xfId="2" applyFont="1" applyFill="1">
      <alignment vertical="center"/>
    </xf>
    <xf numFmtId="38" fontId="0" fillId="11" borderId="0" xfId="2" applyFont="1" applyFill="1">
      <alignment vertical="center"/>
    </xf>
    <xf numFmtId="38" fontId="20" fillId="3" borderId="0" xfId="2" applyFont="1" applyFill="1">
      <alignment vertical="center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/>
    </xf>
    <xf numFmtId="14" fontId="34" fillId="0" borderId="0" xfId="0" applyNumberFormat="1" applyFont="1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4" borderId="0" xfId="0" applyFill="1">
      <alignment vertical="center"/>
    </xf>
    <xf numFmtId="0" fontId="0" fillId="12" borderId="0" xfId="0" applyFill="1">
      <alignment vertical="center"/>
    </xf>
    <xf numFmtId="0" fontId="0" fillId="13" borderId="0" xfId="0" applyFill="1">
      <alignment vertical="center"/>
    </xf>
    <xf numFmtId="0" fontId="0" fillId="14" borderId="0" xfId="0" applyFill="1">
      <alignment vertical="center"/>
    </xf>
    <xf numFmtId="0" fontId="0" fillId="5" borderId="0" xfId="0" applyFill="1">
      <alignment vertical="center"/>
    </xf>
    <xf numFmtId="14" fontId="3" fillId="0" borderId="0" xfId="0" applyNumberFormat="1" applyFont="1" applyAlignment="1">
      <alignment vertical="center" shrinkToFit="1"/>
    </xf>
    <xf numFmtId="14" fontId="3" fillId="8" borderId="0" xfId="0" applyNumberFormat="1" applyFont="1" applyFill="1" applyAlignment="1">
      <alignment vertical="center" shrinkToFit="1"/>
    </xf>
    <xf numFmtId="0" fontId="3" fillId="8" borderId="0" xfId="0" applyFont="1" applyFill="1" applyAlignment="1">
      <alignment vertical="center" shrinkToFit="1"/>
    </xf>
    <xf numFmtId="0" fontId="3" fillId="8" borderId="0" xfId="0" applyFont="1" applyFill="1" applyAlignment="1">
      <alignment horizontal="center" vertical="center" shrinkToFit="1"/>
    </xf>
    <xf numFmtId="38" fontId="3" fillId="0" borderId="0" xfId="2" applyFont="1" applyBorder="1">
      <alignment vertical="center"/>
    </xf>
    <xf numFmtId="0" fontId="3" fillId="8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1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34" fillId="0" borderId="0" xfId="3" applyNumberFormat="1" applyFont="1" applyFill="1" applyBorder="1">
      <alignment vertical="center"/>
    </xf>
    <xf numFmtId="6" fontId="20" fillId="0" borderId="0" xfId="0" applyNumberFormat="1" applyFont="1" applyAlignment="1">
      <alignment horizontal="center" vertical="center"/>
    </xf>
    <xf numFmtId="6" fontId="0" fillId="0" borderId="0" xfId="0" applyNumberFormat="1" applyAlignment="1">
      <alignment horizontal="left" vertical="center"/>
    </xf>
    <xf numFmtId="6" fontId="0" fillId="0" borderId="0" xfId="0" applyNumberFormat="1" applyAlignment="1">
      <alignment horizontal="center" vertical="center"/>
    </xf>
    <xf numFmtId="0" fontId="35" fillId="0" borderId="0" xfId="0" applyFont="1" applyAlignment="1">
      <alignment horizontal="center" vertical="center"/>
    </xf>
    <xf numFmtId="6" fontId="34" fillId="0" borderId="0" xfId="0" applyNumberFormat="1" applyFont="1" applyAlignment="1">
      <alignment horizontal="center" vertical="center"/>
    </xf>
    <xf numFmtId="6" fontId="0" fillId="0" borderId="0" xfId="3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3" fillId="0" borderId="7" xfId="2" applyFont="1" applyBorder="1">
      <alignment vertical="center"/>
    </xf>
    <xf numFmtId="38" fontId="3" fillId="0" borderId="39" xfId="2" applyFont="1" applyBorder="1">
      <alignment vertical="center"/>
    </xf>
    <xf numFmtId="176" fontId="3" fillId="0" borderId="7" xfId="2" applyNumberFormat="1" applyFont="1" applyBorder="1">
      <alignment vertical="center"/>
    </xf>
    <xf numFmtId="176" fontId="3" fillId="0" borderId="39" xfId="2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38" fontId="3" fillId="0" borderId="4" xfId="2" applyFont="1" applyBorder="1">
      <alignment vertical="center"/>
    </xf>
    <xf numFmtId="38" fontId="3" fillId="0" borderId="28" xfId="2" applyFont="1" applyBorder="1">
      <alignment vertical="center"/>
    </xf>
    <xf numFmtId="176" fontId="3" fillId="0" borderId="4" xfId="2" applyNumberFormat="1" applyFont="1" applyBorder="1">
      <alignment vertical="center"/>
    </xf>
    <xf numFmtId="176" fontId="3" fillId="0" borderId="28" xfId="2" applyNumberFormat="1" applyFont="1" applyBorder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8" fontId="3" fillId="0" borderId="3" xfId="2" applyFont="1" applyBorder="1">
      <alignment vertical="center"/>
    </xf>
    <xf numFmtId="38" fontId="3" fillId="0" borderId="30" xfId="2" applyFont="1" applyBorder="1">
      <alignment vertical="center"/>
    </xf>
    <xf numFmtId="176" fontId="3" fillId="0" borderId="3" xfId="2" applyNumberFormat="1" applyFont="1" applyBorder="1">
      <alignment vertical="center"/>
    </xf>
    <xf numFmtId="176" fontId="3" fillId="0" borderId="30" xfId="2" applyNumberFormat="1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38" fontId="3" fillId="0" borderId="5" xfId="2" applyFont="1" applyBorder="1">
      <alignment vertical="center"/>
    </xf>
    <xf numFmtId="38" fontId="3" fillId="0" borderId="29" xfId="2" applyFont="1" applyBorder="1">
      <alignment vertical="center"/>
    </xf>
    <xf numFmtId="176" fontId="3" fillId="0" borderId="5" xfId="2" applyNumberFormat="1" applyFont="1" applyBorder="1">
      <alignment vertical="center"/>
    </xf>
    <xf numFmtId="176" fontId="3" fillId="0" borderId="29" xfId="2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29" xfId="0" applyFont="1" applyBorder="1">
      <alignment vertical="center"/>
    </xf>
    <xf numFmtId="38" fontId="3" fillId="0" borderId="14" xfId="2" applyFont="1" applyBorder="1">
      <alignment vertical="center"/>
    </xf>
    <xf numFmtId="38" fontId="3" fillId="0" borderId="31" xfId="2" applyFont="1" applyBorder="1">
      <alignment vertical="center"/>
    </xf>
    <xf numFmtId="176" fontId="3" fillId="0" borderId="14" xfId="2" applyNumberFormat="1" applyFont="1" applyBorder="1">
      <alignment vertical="center"/>
    </xf>
    <xf numFmtId="176" fontId="3" fillId="0" borderId="31" xfId="2" applyNumberFormat="1" applyFont="1" applyBorder="1">
      <alignment vertical="center"/>
    </xf>
    <xf numFmtId="38" fontId="3" fillId="0" borderId="15" xfId="2" applyFont="1" applyBorder="1">
      <alignment vertical="center"/>
    </xf>
    <xf numFmtId="38" fontId="3" fillId="0" borderId="32" xfId="2" applyFont="1" applyBorder="1">
      <alignment vertical="center"/>
    </xf>
    <xf numFmtId="176" fontId="3" fillId="0" borderId="15" xfId="2" applyNumberFormat="1" applyFont="1" applyBorder="1">
      <alignment vertical="center"/>
    </xf>
    <xf numFmtId="176" fontId="3" fillId="0" borderId="32" xfId="2" applyNumberFormat="1" applyFont="1" applyBorder="1">
      <alignment vertical="center"/>
    </xf>
    <xf numFmtId="38" fontId="3" fillId="0" borderId="19" xfId="2" applyFont="1" applyBorder="1">
      <alignment vertical="center"/>
    </xf>
    <xf numFmtId="38" fontId="3" fillId="0" borderId="40" xfId="2" applyFont="1" applyBorder="1">
      <alignment vertical="center"/>
    </xf>
    <xf numFmtId="38" fontId="3" fillId="0" borderId="16" xfId="2" applyFont="1" applyBorder="1">
      <alignment vertical="center"/>
    </xf>
    <xf numFmtId="38" fontId="3" fillId="0" borderId="33" xfId="2" applyFont="1" applyBorder="1">
      <alignment vertical="center"/>
    </xf>
    <xf numFmtId="176" fontId="3" fillId="0" borderId="16" xfId="2" applyNumberFormat="1" applyFont="1" applyBorder="1">
      <alignment vertical="center"/>
    </xf>
    <xf numFmtId="176" fontId="3" fillId="0" borderId="33" xfId="2" applyNumberFormat="1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38" fontId="6" fillId="0" borderId="7" xfId="2" applyFont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38" fontId="6" fillId="0" borderId="39" xfId="2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38" fontId="3" fillId="0" borderId="3" xfId="2" applyFont="1" applyBorder="1" applyAlignment="1">
      <alignment horizontal="right" vertical="center"/>
    </xf>
    <xf numFmtId="38" fontId="3" fillId="0" borderId="30" xfId="2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176" fontId="3" fillId="0" borderId="30" xfId="2" applyNumberFormat="1" applyFont="1" applyBorder="1" applyAlignment="1">
      <alignment horizontal="right" vertical="center"/>
    </xf>
    <xf numFmtId="38" fontId="3" fillId="0" borderId="0" xfId="0" applyNumberFormat="1" applyFont="1" applyAlignment="1">
      <alignment horizontal="center" vertical="center" shrinkToFit="1"/>
    </xf>
    <xf numFmtId="38" fontId="3" fillId="0" borderId="30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38" fontId="3" fillId="0" borderId="24" xfId="2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38" fontId="8" fillId="0" borderId="0" xfId="0" applyNumberFormat="1" applyFont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177" fontId="3" fillId="0" borderId="15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0" fontId="3" fillId="0" borderId="40" xfId="0" applyFont="1" applyBorder="1">
      <alignment vertical="center"/>
    </xf>
    <xf numFmtId="176" fontId="3" fillId="0" borderId="19" xfId="2" applyNumberFormat="1" applyFont="1" applyBorder="1">
      <alignment vertical="center"/>
    </xf>
    <xf numFmtId="176" fontId="3" fillId="0" borderId="40" xfId="2" applyNumberFormat="1" applyFont="1" applyBorder="1">
      <alignment vertical="center"/>
    </xf>
    <xf numFmtId="0" fontId="3" fillId="0" borderId="30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0" xfId="0" applyBorder="1" applyAlignment="1">
      <alignment vertical="center" shrinkToFit="1"/>
    </xf>
    <xf numFmtId="38" fontId="0" fillId="0" borderId="14" xfId="2" applyFont="1" applyBorder="1">
      <alignment vertical="center"/>
    </xf>
    <xf numFmtId="0" fontId="0" fillId="0" borderId="31" xfId="0" applyBorder="1">
      <alignment vertical="center"/>
    </xf>
    <xf numFmtId="176" fontId="0" fillId="0" borderId="3" xfId="2" applyNumberFormat="1" applyFont="1" applyBorder="1">
      <alignment vertical="center"/>
    </xf>
    <xf numFmtId="176" fontId="0" fillId="0" borderId="30" xfId="2" applyNumberFormat="1" applyFont="1" applyBorder="1">
      <alignment vertical="center"/>
    </xf>
    <xf numFmtId="38" fontId="3" fillId="0" borderId="38" xfId="2" applyFont="1" applyBorder="1">
      <alignment vertical="center"/>
    </xf>
    <xf numFmtId="0" fontId="3" fillId="0" borderId="41" xfId="0" applyFont="1" applyBorder="1">
      <alignment vertical="center"/>
    </xf>
    <xf numFmtId="176" fontId="3" fillId="0" borderId="38" xfId="2" applyNumberFormat="1" applyFont="1" applyBorder="1">
      <alignment vertical="center"/>
    </xf>
    <xf numFmtId="176" fontId="3" fillId="0" borderId="41" xfId="2" applyNumberFormat="1" applyFont="1" applyBorder="1">
      <alignment vertical="center"/>
    </xf>
    <xf numFmtId="0" fontId="8" fillId="0" borderId="38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76" fontId="3" fillId="0" borderId="42" xfId="2" applyNumberFormat="1" applyFont="1" applyBorder="1" applyAlignment="1">
      <alignment horizontal="right" vertical="center"/>
    </xf>
    <xf numFmtId="176" fontId="3" fillId="0" borderId="43" xfId="2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35" xfId="0" applyFont="1" applyBorder="1">
      <alignment vertical="center"/>
    </xf>
    <xf numFmtId="38" fontId="3" fillId="0" borderId="36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18" xfId="0" applyFont="1" applyBorder="1">
      <alignment vertical="center"/>
    </xf>
    <xf numFmtId="176" fontId="3" fillId="0" borderId="36" xfId="2" applyNumberFormat="1" applyFont="1" applyBorder="1">
      <alignment vertical="center"/>
    </xf>
    <xf numFmtId="176" fontId="3" fillId="0" borderId="34" xfId="2" applyNumberFormat="1" applyFont="1" applyBorder="1">
      <alignment vertical="center"/>
    </xf>
    <xf numFmtId="176" fontId="3" fillId="0" borderId="37" xfId="2" applyNumberFormat="1" applyFont="1" applyBorder="1">
      <alignment vertical="center"/>
    </xf>
    <xf numFmtId="176" fontId="3" fillId="0" borderId="35" xfId="2" applyNumberFormat="1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38" fontId="3" fillId="0" borderId="42" xfId="2" applyFont="1" applyBorder="1" applyAlignment="1">
      <alignment horizontal="right" vertical="center"/>
    </xf>
    <xf numFmtId="38" fontId="3" fillId="0" borderId="43" xfId="2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8" fontId="12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8" fontId="15" fillId="0" borderId="2" xfId="2" applyFont="1" applyBorder="1" applyAlignment="1">
      <alignment horizontal="center" vertical="center"/>
    </xf>
    <xf numFmtId="38" fontId="9" fillId="0" borderId="7" xfId="2" applyFont="1" applyBorder="1">
      <alignment vertical="center"/>
    </xf>
    <xf numFmtId="38" fontId="9" fillId="0" borderId="39" xfId="2" applyFont="1" applyBorder="1">
      <alignment vertical="center"/>
    </xf>
    <xf numFmtId="176" fontId="9" fillId="0" borderId="7" xfId="2" applyNumberFormat="1" applyFont="1" applyBorder="1">
      <alignment vertical="center"/>
    </xf>
    <xf numFmtId="176" fontId="9" fillId="0" borderId="39" xfId="2" applyNumberFormat="1" applyFont="1" applyBorder="1">
      <alignment vertical="center"/>
    </xf>
    <xf numFmtId="0" fontId="9" fillId="0" borderId="4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176" fontId="9" fillId="0" borderId="4" xfId="2" applyNumberFormat="1" applyFont="1" applyBorder="1">
      <alignment vertical="center"/>
    </xf>
    <xf numFmtId="176" fontId="9" fillId="0" borderId="28" xfId="2" applyNumberFormat="1" applyFont="1" applyBorder="1">
      <alignment vertical="center"/>
    </xf>
    <xf numFmtId="38" fontId="9" fillId="0" borderId="4" xfId="2" applyFont="1" applyBorder="1">
      <alignment vertical="center"/>
    </xf>
    <xf numFmtId="38" fontId="9" fillId="0" borderId="28" xfId="2" applyFont="1" applyBorder="1">
      <alignment vertical="center"/>
    </xf>
    <xf numFmtId="176" fontId="9" fillId="0" borderId="3" xfId="2" applyNumberFormat="1" applyFont="1" applyBorder="1">
      <alignment vertical="center"/>
    </xf>
    <xf numFmtId="176" fontId="9" fillId="0" borderId="30" xfId="2" applyNumberFormat="1" applyFont="1" applyBorder="1">
      <alignment vertical="center"/>
    </xf>
    <xf numFmtId="0" fontId="9" fillId="0" borderId="3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176" fontId="9" fillId="0" borderId="3" xfId="2" applyNumberFormat="1" applyFont="1" applyBorder="1" applyAlignment="1">
      <alignment horizontal="right" vertical="center"/>
    </xf>
    <xf numFmtId="176" fontId="9" fillId="0" borderId="30" xfId="2" applyNumberFormat="1" applyFont="1" applyBorder="1" applyAlignment="1">
      <alignment horizontal="right" vertical="center"/>
    </xf>
    <xf numFmtId="38" fontId="9" fillId="0" borderId="3" xfId="2" applyFont="1" applyBorder="1">
      <alignment vertical="center"/>
    </xf>
    <xf numFmtId="38" fontId="9" fillId="0" borderId="30" xfId="2" applyFont="1" applyBorder="1">
      <alignment vertical="center"/>
    </xf>
    <xf numFmtId="38" fontId="9" fillId="0" borderId="3" xfId="2" applyFont="1" applyBorder="1" applyAlignment="1">
      <alignment horizontal="right" vertical="center"/>
    </xf>
    <xf numFmtId="38" fontId="9" fillId="0" borderId="30" xfId="2" applyFont="1" applyBorder="1" applyAlignment="1">
      <alignment horizontal="right" vertical="center"/>
    </xf>
    <xf numFmtId="0" fontId="9" fillId="0" borderId="5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9" xfId="2" applyNumberFormat="1" applyFont="1" applyBorder="1" applyAlignment="1">
      <alignment horizontal="right" vertical="center"/>
    </xf>
    <xf numFmtId="38" fontId="9" fillId="0" borderId="5" xfId="2" applyFont="1" applyBorder="1" applyAlignment="1">
      <alignment horizontal="right" vertical="center"/>
    </xf>
    <xf numFmtId="38" fontId="9" fillId="0" borderId="29" xfId="2" applyFont="1" applyBorder="1" applyAlignment="1">
      <alignment horizontal="right" vertical="center"/>
    </xf>
    <xf numFmtId="38" fontId="9" fillId="0" borderId="5" xfId="2" applyFont="1" applyBorder="1">
      <alignment vertical="center"/>
    </xf>
    <xf numFmtId="38" fontId="9" fillId="0" borderId="29" xfId="2" applyFont="1" applyBorder="1">
      <alignment vertical="center"/>
    </xf>
    <xf numFmtId="0" fontId="9" fillId="0" borderId="5" xfId="0" applyFont="1" applyBorder="1">
      <alignment vertical="center"/>
    </xf>
    <xf numFmtId="0" fontId="9" fillId="0" borderId="29" xfId="0" applyFont="1" applyBorder="1">
      <alignment vertical="center"/>
    </xf>
    <xf numFmtId="177" fontId="9" fillId="0" borderId="7" xfId="2" applyNumberFormat="1" applyFont="1" applyBorder="1">
      <alignment vertical="center"/>
    </xf>
    <xf numFmtId="177" fontId="9" fillId="0" borderId="39" xfId="2" applyNumberFormat="1" applyFont="1" applyBorder="1">
      <alignment vertical="center"/>
    </xf>
    <xf numFmtId="38" fontId="9" fillId="0" borderId="14" xfId="2" applyFont="1" applyBorder="1">
      <alignment vertical="center"/>
    </xf>
    <xf numFmtId="38" fontId="9" fillId="0" borderId="31" xfId="2" applyFont="1" applyBorder="1">
      <alignment vertical="center"/>
    </xf>
    <xf numFmtId="38" fontId="9" fillId="0" borderId="15" xfId="2" applyFont="1" applyBorder="1">
      <alignment vertical="center"/>
    </xf>
    <xf numFmtId="38" fontId="9" fillId="0" borderId="32" xfId="2" applyFont="1" applyBorder="1">
      <alignment vertical="center"/>
    </xf>
    <xf numFmtId="38" fontId="9" fillId="0" borderId="19" xfId="2" applyFont="1" applyBorder="1">
      <alignment vertical="center"/>
    </xf>
    <xf numFmtId="38" fontId="9" fillId="0" borderId="40" xfId="2" applyFont="1" applyBorder="1">
      <alignment vertical="center"/>
    </xf>
    <xf numFmtId="176" fontId="9" fillId="0" borderId="5" xfId="2" applyNumberFormat="1" applyFont="1" applyBorder="1">
      <alignment vertical="center"/>
    </xf>
    <xf numFmtId="176" fontId="9" fillId="0" borderId="29" xfId="2" applyNumberFormat="1" applyFont="1" applyBorder="1">
      <alignment vertical="center"/>
    </xf>
    <xf numFmtId="38" fontId="9" fillId="0" borderId="16" xfId="2" applyFont="1" applyBorder="1">
      <alignment vertical="center"/>
    </xf>
    <xf numFmtId="38" fontId="9" fillId="0" borderId="33" xfId="2" applyFont="1" applyBorder="1">
      <alignment vertical="center"/>
    </xf>
    <xf numFmtId="176" fontId="9" fillId="0" borderId="87" xfId="2" applyNumberFormat="1" applyFont="1" applyBorder="1">
      <alignment vertical="center"/>
    </xf>
    <xf numFmtId="176" fontId="9" fillId="0" borderId="88" xfId="2" applyNumberFormat="1" applyFont="1" applyBorder="1">
      <alignment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38" fontId="15" fillId="0" borderId="7" xfId="2" applyFont="1" applyBorder="1" applyAlignment="1">
      <alignment horizontal="center" vertical="center"/>
    </xf>
    <xf numFmtId="38" fontId="15" fillId="0" borderId="13" xfId="2" applyFont="1" applyBorder="1" applyAlignment="1">
      <alignment horizontal="center" vertical="center"/>
    </xf>
    <xf numFmtId="38" fontId="15" fillId="0" borderId="39" xfId="2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92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38" fontId="9" fillId="0" borderId="13" xfId="0" applyNumberFormat="1" applyFont="1" applyBorder="1" applyAlignment="1">
      <alignment horizontal="center" vertical="center" shrinkToFit="1"/>
    </xf>
    <xf numFmtId="38" fontId="9" fillId="0" borderId="39" xfId="2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0" xfId="0" applyFont="1" applyBorder="1">
      <alignment vertical="center"/>
    </xf>
    <xf numFmtId="0" fontId="9" fillId="0" borderId="63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180" fontId="21" fillId="0" borderId="4" xfId="0" applyNumberFormat="1" applyFont="1" applyBorder="1" applyAlignment="1">
      <alignment horizontal="left" vertical="center" wrapText="1" shrinkToFit="1"/>
    </xf>
    <xf numFmtId="180" fontId="21" fillId="0" borderId="12" xfId="0" applyNumberFormat="1" applyFont="1" applyBorder="1" applyAlignment="1">
      <alignment horizontal="left" vertical="center" wrapText="1" shrinkToFit="1"/>
    </xf>
    <xf numFmtId="180" fontId="21" fillId="0" borderId="28" xfId="0" applyNumberFormat="1" applyFont="1" applyBorder="1" applyAlignment="1">
      <alignment horizontal="left" vertical="center" wrapText="1" shrinkToFit="1"/>
    </xf>
    <xf numFmtId="180" fontId="23" fillId="0" borderId="4" xfId="0" applyNumberFormat="1" applyFont="1" applyBorder="1" applyAlignment="1">
      <alignment horizontal="left" vertical="center" wrapText="1" shrinkToFit="1"/>
    </xf>
    <xf numFmtId="180" fontId="23" fillId="0" borderId="12" xfId="0" applyNumberFormat="1" applyFont="1" applyBorder="1" applyAlignment="1">
      <alignment horizontal="left" vertical="center" wrapText="1" shrinkToFit="1"/>
    </xf>
    <xf numFmtId="180" fontId="23" fillId="0" borderId="28" xfId="0" applyNumberFormat="1" applyFont="1" applyBorder="1" applyAlignment="1">
      <alignment horizontal="left" vertical="center" wrapText="1" shrinkToFit="1"/>
    </xf>
    <xf numFmtId="0" fontId="21" fillId="0" borderId="3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shrinkToFit="1"/>
    </xf>
    <xf numFmtId="0" fontId="21" fillId="0" borderId="30" xfId="0" applyFont="1" applyBorder="1" applyAlignment="1">
      <alignment horizontal="left" vertical="center" shrinkToFit="1"/>
    </xf>
    <xf numFmtId="0" fontId="22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 wrapText="1" shrinkToFit="1"/>
    </xf>
    <xf numFmtId="0" fontId="22" fillId="0" borderId="23" xfId="0" applyFont="1" applyBorder="1" applyAlignment="1">
      <alignment horizontal="left" vertical="center" shrinkToFit="1"/>
    </xf>
    <xf numFmtId="0" fontId="22" fillId="0" borderId="31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wrapText="1" shrinkToFit="1"/>
    </xf>
    <xf numFmtId="0" fontId="21" fillId="0" borderId="23" xfId="0" applyFont="1" applyBorder="1" applyAlignment="1">
      <alignment horizontal="left" vertical="center" shrinkToFit="1"/>
    </xf>
    <xf numFmtId="0" fontId="21" fillId="0" borderId="31" xfId="0" applyFont="1" applyBorder="1" applyAlignment="1">
      <alignment horizontal="left" vertical="center" shrinkToFit="1"/>
    </xf>
    <xf numFmtId="176" fontId="9" fillId="0" borderId="15" xfId="2" applyNumberFormat="1" applyFont="1" applyBorder="1">
      <alignment vertical="center"/>
    </xf>
    <xf numFmtId="176" fontId="9" fillId="0" borderId="32" xfId="2" applyNumberFormat="1" applyFont="1" applyBorder="1">
      <alignment vertical="center"/>
    </xf>
    <xf numFmtId="176" fontId="9" fillId="0" borderId="19" xfId="2" applyNumberFormat="1" applyFont="1" applyBorder="1">
      <alignment vertical="center"/>
    </xf>
    <xf numFmtId="176" fontId="9" fillId="0" borderId="40" xfId="2" applyNumberFormat="1" applyFont="1" applyBorder="1">
      <alignment vertical="center"/>
    </xf>
    <xf numFmtId="0" fontId="21" fillId="0" borderId="19" xfId="0" applyFont="1" applyBorder="1" applyAlignment="1">
      <alignment horizontal="left" vertical="center" wrapText="1" shrinkToFit="1"/>
    </xf>
    <xf numFmtId="0" fontId="21" fillId="0" borderId="62" xfId="0" applyFont="1" applyBorder="1" applyAlignment="1">
      <alignment horizontal="left" vertical="center" shrinkToFit="1"/>
    </xf>
    <xf numFmtId="0" fontId="21" fillId="0" borderId="40" xfId="0" applyFont="1" applyBorder="1" applyAlignment="1">
      <alignment horizontal="left" vertical="center" shrinkToFit="1"/>
    </xf>
    <xf numFmtId="38" fontId="9" fillId="0" borderId="85" xfId="2" applyFont="1" applyBorder="1">
      <alignment vertical="center"/>
    </xf>
    <xf numFmtId="38" fontId="9" fillId="0" borderId="86" xfId="2" applyFont="1" applyBorder="1">
      <alignment vertical="center"/>
    </xf>
    <xf numFmtId="176" fontId="9" fillId="0" borderId="85" xfId="2" applyNumberFormat="1" applyFont="1" applyBorder="1">
      <alignment vertical="center"/>
    </xf>
    <xf numFmtId="176" fontId="9" fillId="0" borderId="86" xfId="2" applyNumberFormat="1" applyFont="1" applyBorder="1">
      <alignment vertical="center"/>
    </xf>
    <xf numFmtId="0" fontId="21" fillId="0" borderId="3" xfId="0" applyFont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shrinkToFit="1"/>
    </xf>
    <xf numFmtId="176" fontId="9" fillId="0" borderId="14" xfId="2" applyNumberFormat="1" applyFont="1" applyBorder="1">
      <alignment vertical="center"/>
    </xf>
    <xf numFmtId="176" fontId="9" fillId="0" borderId="31" xfId="2" applyNumberFormat="1" applyFont="1" applyBorder="1">
      <alignment vertical="center"/>
    </xf>
    <xf numFmtId="0" fontId="9" fillId="0" borderId="40" xfId="0" applyFont="1" applyBorder="1">
      <alignment vertical="center"/>
    </xf>
    <xf numFmtId="0" fontId="23" fillId="0" borderId="19" xfId="0" applyFont="1" applyBorder="1" applyAlignment="1">
      <alignment horizontal="left" vertical="center" wrapText="1" shrinkToFit="1"/>
    </xf>
    <xf numFmtId="0" fontId="23" fillId="0" borderId="62" xfId="0" applyFont="1" applyBorder="1" applyAlignment="1">
      <alignment horizontal="left" vertical="center" shrinkToFit="1"/>
    </xf>
    <xf numFmtId="0" fontId="23" fillId="0" borderId="40" xfId="0" applyFont="1" applyBorder="1" applyAlignment="1">
      <alignment horizontal="left" vertical="center" shrinkToFit="1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3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 shrinkToFit="1"/>
    </xf>
    <xf numFmtId="0" fontId="22" fillId="0" borderId="30" xfId="0" applyFont="1" applyBorder="1" applyAlignment="1">
      <alignment horizontal="left" vertical="center" shrinkToFit="1"/>
    </xf>
    <xf numFmtId="38" fontId="9" fillId="0" borderId="37" xfId="2" applyFont="1" applyBorder="1" applyAlignment="1">
      <alignment horizontal="right" vertical="center"/>
    </xf>
    <xf numFmtId="38" fontId="9" fillId="0" borderId="35" xfId="2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176" fontId="16" fillId="0" borderId="2" xfId="0" applyNumberFormat="1" applyFont="1" applyBorder="1">
      <alignment vertical="center"/>
    </xf>
    <xf numFmtId="176" fontId="16" fillId="0" borderId="2" xfId="0" applyNumberFormat="1" applyFont="1" applyBorder="1" applyAlignment="1">
      <alignment horizontal="right" vertical="center"/>
    </xf>
    <xf numFmtId="38" fontId="16" fillId="0" borderId="2" xfId="2" applyFont="1" applyBorder="1" applyAlignment="1">
      <alignment horizontal="right" vertical="center"/>
    </xf>
    <xf numFmtId="38" fontId="16" fillId="0" borderId="2" xfId="2" applyFont="1" applyBorder="1">
      <alignment vertical="center"/>
    </xf>
    <xf numFmtId="176" fontId="16" fillId="0" borderId="7" xfId="2" applyNumberFormat="1" applyFont="1" applyBorder="1" applyAlignment="1">
      <alignment horizontal="right" vertical="center" shrinkToFit="1"/>
    </xf>
    <xf numFmtId="176" fontId="16" fillId="0" borderId="39" xfId="2" applyNumberFormat="1" applyFont="1" applyBorder="1" applyAlignment="1">
      <alignment horizontal="right" vertical="center" shrinkToFit="1"/>
    </xf>
    <xf numFmtId="38" fontId="9" fillId="0" borderId="12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5" xfId="0" applyFont="1" applyBorder="1">
      <alignment vertical="center"/>
    </xf>
    <xf numFmtId="38" fontId="9" fillId="0" borderId="36" xfId="0" applyNumberFormat="1" applyFont="1" applyBorder="1">
      <alignment vertical="center"/>
    </xf>
    <xf numFmtId="0" fontId="9" fillId="0" borderId="17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18" xfId="0" applyFont="1" applyBorder="1">
      <alignment vertical="center"/>
    </xf>
    <xf numFmtId="176" fontId="9" fillId="0" borderId="36" xfId="2" applyNumberFormat="1" applyFont="1" applyBorder="1">
      <alignment vertical="center"/>
    </xf>
    <xf numFmtId="176" fontId="9" fillId="0" borderId="34" xfId="2" applyNumberFormat="1" applyFont="1" applyBorder="1">
      <alignment vertical="center"/>
    </xf>
    <xf numFmtId="176" fontId="9" fillId="0" borderId="37" xfId="2" applyNumberFormat="1" applyFont="1" applyBorder="1">
      <alignment vertical="center"/>
    </xf>
    <xf numFmtId="176" fontId="9" fillId="0" borderId="35" xfId="2" applyNumberFormat="1" applyFont="1" applyBorder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9" fillId="0" borderId="18" xfId="0" applyFont="1" applyBorder="1" applyAlignment="1">
      <alignment horizontal="left" vertical="center"/>
    </xf>
    <xf numFmtId="38" fontId="9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27" fillId="0" borderId="101" xfId="0" applyFont="1" applyBorder="1" applyAlignment="1">
      <alignment horizontal="center" vertical="center" shrinkToFit="1"/>
    </xf>
    <xf numFmtId="0" fontId="27" fillId="0" borderId="110" xfId="0" applyFont="1" applyBorder="1" applyAlignment="1">
      <alignment horizontal="center" vertical="center" shrinkToFit="1"/>
    </xf>
    <xf numFmtId="38" fontId="27" fillId="0" borderId="110" xfId="2" applyFont="1" applyFill="1" applyBorder="1" applyAlignment="1">
      <alignment horizontal="center" vertical="center"/>
    </xf>
    <xf numFmtId="38" fontId="27" fillId="0" borderId="160" xfId="2" applyFont="1" applyFill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/>
    </xf>
    <xf numFmtId="0" fontId="27" fillId="0" borderId="119" xfId="0" applyFont="1" applyBorder="1" applyAlignment="1">
      <alignment horizontal="center" vertical="center"/>
    </xf>
    <xf numFmtId="0" fontId="27" fillId="0" borderId="119" xfId="0" applyFont="1" applyBorder="1" applyAlignment="1">
      <alignment horizontal="center" vertical="center" shrinkToFit="1"/>
    </xf>
    <xf numFmtId="176" fontId="9" fillId="0" borderId="7" xfId="2" applyNumberFormat="1" applyFont="1" applyBorder="1" applyAlignment="1">
      <alignment vertical="center" shrinkToFit="1"/>
    </xf>
    <xf numFmtId="176" fontId="9" fillId="0" borderId="39" xfId="2" applyNumberFormat="1" applyFont="1" applyBorder="1" applyAlignment="1">
      <alignment vertical="center" shrinkToFit="1"/>
    </xf>
    <xf numFmtId="38" fontId="31" fillId="0" borderId="7" xfId="2" applyFont="1" applyFill="1" applyBorder="1" applyAlignment="1">
      <alignment horizontal="left" vertical="center"/>
    </xf>
    <xf numFmtId="38" fontId="31" fillId="0" borderId="13" xfId="2" applyFont="1" applyFill="1" applyBorder="1" applyAlignment="1">
      <alignment horizontal="left" vertical="center"/>
    </xf>
    <xf numFmtId="38" fontId="31" fillId="0" borderId="161" xfId="2" applyFont="1" applyFill="1" applyBorder="1" applyAlignment="1">
      <alignment horizontal="left" vertical="center"/>
    </xf>
    <xf numFmtId="0" fontId="30" fillId="0" borderId="10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38" fontId="31" fillId="0" borderId="121" xfId="2" applyFont="1" applyFill="1" applyBorder="1" applyAlignment="1">
      <alignment horizontal="left" vertical="center" shrinkToFit="1"/>
    </xf>
    <xf numFmtId="38" fontId="31" fillId="0" borderId="134" xfId="2" applyFont="1" applyFill="1" applyBorder="1" applyAlignment="1">
      <alignment horizontal="left" vertical="center" shrinkToFit="1"/>
    </xf>
    <xf numFmtId="38" fontId="31" fillId="0" borderId="162" xfId="2" applyFont="1" applyFill="1" applyBorder="1" applyAlignment="1">
      <alignment horizontal="left" vertical="center" shrinkToFit="1"/>
    </xf>
    <xf numFmtId="176" fontId="9" fillId="0" borderId="4" xfId="2" applyNumberFormat="1" applyFont="1" applyBorder="1" applyAlignment="1">
      <alignment vertical="center" shrinkToFit="1"/>
    </xf>
    <xf numFmtId="176" fontId="9" fillId="0" borderId="28" xfId="2" applyNumberFormat="1" applyFont="1" applyBorder="1" applyAlignment="1">
      <alignment vertical="center" shrinkToFit="1"/>
    </xf>
    <xf numFmtId="0" fontId="27" fillId="0" borderId="17" xfId="0" applyFont="1" applyBorder="1" applyAlignment="1">
      <alignment horizontal="center" vertical="center" shrinkToFit="1"/>
    </xf>
    <xf numFmtId="176" fontId="9" fillId="0" borderId="3" xfId="2" applyNumberFormat="1" applyFont="1" applyBorder="1" applyAlignment="1">
      <alignment vertical="center" shrinkToFit="1"/>
    </xf>
    <xf numFmtId="176" fontId="9" fillId="0" borderId="30" xfId="2" applyNumberFormat="1" applyFont="1" applyBorder="1" applyAlignment="1">
      <alignment vertical="center" shrinkToFit="1"/>
    </xf>
    <xf numFmtId="0" fontId="27" fillId="0" borderId="101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0" fontId="27" fillId="0" borderId="103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176" fontId="9" fillId="0" borderId="3" xfId="2" applyNumberFormat="1" applyFont="1" applyBorder="1" applyAlignment="1">
      <alignment horizontal="right" vertical="center" shrinkToFit="1"/>
    </xf>
    <xf numFmtId="176" fontId="9" fillId="0" borderId="30" xfId="2" applyNumberFormat="1" applyFont="1" applyBorder="1" applyAlignment="1">
      <alignment horizontal="right" vertical="center" shrinkToFit="1"/>
    </xf>
    <xf numFmtId="0" fontId="27" fillId="0" borderId="104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105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 shrinkToFit="1"/>
    </xf>
    <xf numFmtId="176" fontId="9" fillId="0" borderId="29" xfId="2" applyNumberFormat="1" applyFont="1" applyBorder="1" applyAlignment="1">
      <alignment horizontal="right" vertical="center" shrinkToFit="1"/>
    </xf>
    <xf numFmtId="38" fontId="9" fillId="0" borderId="12" xfId="2" applyFont="1" applyBorder="1">
      <alignment vertical="center"/>
    </xf>
    <xf numFmtId="177" fontId="9" fillId="0" borderId="5" xfId="2" applyNumberFormat="1" applyFont="1" applyBorder="1" applyAlignment="1">
      <alignment vertical="center" shrinkToFit="1"/>
    </xf>
    <xf numFmtId="177" fontId="9" fillId="0" borderId="29" xfId="2" applyNumberFormat="1" applyFont="1" applyBorder="1" applyAlignment="1">
      <alignment vertical="center" shrinkToFit="1"/>
    </xf>
    <xf numFmtId="0" fontId="27" fillId="0" borderId="129" xfId="0" applyFont="1" applyBorder="1" applyAlignment="1">
      <alignment horizontal="center" vertical="center"/>
    </xf>
    <xf numFmtId="0" fontId="27" fillId="0" borderId="138" xfId="0" applyFont="1" applyBorder="1" applyAlignment="1">
      <alignment horizontal="center" vertical="center"/>
    </xf>
    <xf numFmtId="0" fontId="27" fillId="0" borderId="143" xfId="0" applyFont="1" applyBorder="1" applyAlignment="1">
      <alignment horizontal="center" vertical="center"/>
    </xf>
    <xf numFmtId="38" fontId="9" fillId="0" borderId="4" xfId="2" applyFont="1" applyBorder="1" applyAlignment="1">
      <alignment vertical="center" shrinkToFit="1"/>
    </xf>
    <xf numFmtId="38" fontId="9" fillId="0" borderId="28" xfId="2" applyFont="1" applyBorder="1" applyAlignment="1">
      <alignment vertical="center" shrinkToFit="1"/>
    </xf>
    <xf numFmtId="0" fontId="27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67" xfId="0" applyFont="1" applyBorder="1" applyAlignment="1">
      <alignment horizontal="center" vertical="center"/>
    </xf>
    <xf numFmtId="0" fontId="27" fillId="0" borderId="106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38" fontId="9" fillId="0" borderId="14" xfId="2" applyFont="1" applyBorder="1" applyAlignment="1">
      <alignment vertical="center" shrinkToFit="1"/>
    </xf>
    <xf numFmtId="38" fontId="9" fillId="0" borderId="31" xfId="2" applyFont="1" applyBorder="1" applyAlignment="1">
      <alignment vertical="center" shrinkToFit="1"/>
    </xf>
    <xf numFmtId="38" fontId="9" fillId="0" borderId="15" xfId="2" applyFont="1" applyBorder="1" applyAlignment="1">
      <alignment vertical="center" shrinkToFit="1"/>
    </xf>
    <xf numFmtId="38" fontId="9" fillId="0" borderId="32" xfId="2" applyFont="1" applyBorder="1" applyAlignment="1">
      <alignment vertical="center" shrinkToFit="1"/>
    </xf>
    <xf numFmtId="38" fontId="9" fillId="0" borderId="3" xfId="2" applyFont="1" applyBorder="1" applyAlignment="1">
      <alignment vertical="center" shrinkToFit="1"/>
    </xf>
    <xf numFmtId="38" fontId="9" fillId="0" borderId="30" xfId="2" applyFont="1" applyBorder="1" applyAlignment="1">
      <alignment vertical="center" shrinkToFit="1"/>
    </xf>
    <xf numFmtId="176" fontId="9" fillId="0" borderId="5" xfId="2" applyNumberFormat="1" applyFont="1" applyBorder="1" applyAlignment="1">
      <alignment vertical="center" shrinkToFit="1"/>
    </xf>
    <xf numFmtId="176" fontId="9" fillId="0" borderId="29" xfId="2" applyNumberFormat="1" applyFont="1" applyBorder="1" applyAlignment="1">
      <alignment vertical="center" shrinkToFit="1"/>
    </xf>
    <xf numFmtId="176" fontId="9" fillId="0" borderId="16" xfId="2" applyNumberFormat="1" applyFont="1" applyBorder="1" applyAlignment="1">
      <alignment vertical="center" shrinkToFit="1"/>
    </xf>
    <xf numFmtId="176" fontId="9" fillId="0" borderId="33" xfId="2" applyNumberFormat="1" applyFont="1" applyBorder="1" applyAlignment="1">
      <alignment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95" xfId="0" applyFont="1" applyBorder="1">
      <alignment vertical="center"/>
    </xf>
    <xf numFmtId="0" fontId="9" fillId="0" borderId="96" xfId="0" applyFont="1" applyBorder="1">
      <alignment vertical="center"/>
    </xf>
    <xf numFmtId="0" fontId="9" fillId="0" borderId="97" xfId="0" applyFont="1" applyBorder="1">
      <alignment vertical="center"/>
    </xf>
    <xf numFmtId="38" fontId="9" fillId="0" borderId="98" xfId="0" applyNumberFormat="1" applyFont="1" applyBorder="1">
      <alignment vertical="center"/>
    </xf>
    <xf numFmtId="176" fontId="9" fillId="0" borderId="98" xfId="2" applyNumberFormat="1" applyFont="1" applyBorder="1" applyAlignment="1">
      <alignment vertical="center" shrinkToFit="1"/>
    </xf>
    <xf numFmtId="176" fontId="9" fillId="0" borderId="97" xfId="2" applyNumberFormat="1" applyFont="1" applyBorder="1" applyAlignment="1">
      <alignment vertical="center" shrinkToFit="1"/>
    </xf>
    <xf numFmtId="38" fontId="9" fillId="0" borderId="2" xfId="2" applyFont="1" applyBorder="1" applyAlignment="1">
      <alignment horizontal="center" vertical="center" shrinkToFit="1"/>
    </xf>
    <xf numFmtId="38" fontId="9" fillId="0" borderId="7" xfId="2" applyFont="1" applyBorder="1" applyAlignment="1">
      <alignment horizontal="center" vertical="center"/>
    </xf>
    <xf numFmtId="38" fontId="9" fillId="0" borderId="13" xfId="2" applyFont="1" applyBorder="1" applyAlignment="1">
      <alignment horizontal="center" vertical="center"/>
    </xf>
    <xf numFmtId="38" fontId="9" fillId="0" borderId="39" xfId="2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172" xfId="0" applyFont="1" applyBorder="1" applyAlignment="1">
      <alignment horizontal="center" vertical="center"/>
    </xf>
    <xf numFmtId="0" fontId="27" fillId="0" borderId="117" xfId="0" applyFont="1" applyBorder="1" applyAlignment="1">
      <alignment horizontal="left" vertical="center" shrinkToFit="1"/>
    </xf>
    <xf numFmtId="0" fontId="27" fillId="0" borderId="27" xfId="0" applyFont="1" applyBorder="1" applyAlignment="1">
      <alignment horizontal="left" vertical="center" shrinkToFit="1"/>
    </xf>
    <xf numFmtId="0" fontId="27" fillId="0" borderId="173" xfId="0" applyFont="1" applyBorder="1" applyAlignment="1">
      <alignment horizontal="left" vertical="center" shrinkToFit="1"/>
    </xf>
    <xf numFmtId="0" fontId="27" fillId="0" borderId="1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/>
    </xf>
    <xf numFmtId="0" fontId="27" fillId="0" borderId="115" xfId="0" applyFont="1" applyBorder="1" applyAlignment="1">
      <alignment horizontal="center" vertical="center"/>
    </xf>
    <xf numFmtId="38" fontId="27" fillId="0" borderId="129" xfId="2" applyFont="1" applyFill="1" applyBorder="1" applyAlignment="1">
      <alignment horizontal="center" vertical="center"/>
    </xf>
    <xf numFmtId="38" fontId="27" fillId="0" borderId="138" xfId="2" applyFont="1" applyFill="1" applyBorder="1" applyAlignment="1">
      <alignment horizontal="center" vertical="center"/>
    </xf>
    <xf numFmtId="38" fontId="27" fillId="0" borderId="143" xfId="2" applyFont="1" applyFill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 shrinkToFit="1"/>
    </xf>
    <xf numFmtId="0" fontId="27" fillId="0" borderId="14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38" fontId="7" fillId="0" borderId="13" xfId="0" applyNumberFormat="1" applyFont="1" applyBorder="1" applyAlignment="1">
      <alignment horizontal="right" vertical="center" shrinkToFit="1"/>
    </xf>
    <xf numFmtId="38" fontId="7" fillId="0" borderId="39" xfId="0" applyNumberFormat="1" applyFont="1" applyBorder="1" applyAlignment="1">
      <alignment horizontal="right" vertical="center" shrinkToFit="1"/>
    </xf>
    <xf numFmtId="0" fontId="27" fillId="0" borderId="138" xfId="0" applyFont="1" applyBorder="1" applyAlignment="1">
      <alignment horizontal="center" vertical="center" shrinkToFit="1"/>
    </xf>
    <xf numFmtId="0" fontId="27" fillId="0" borderId="103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92" xfId="0" applyFont="1" applyBorder="1" applyAlignment="1">
      <alignment horizontal="center" vertical="center" shrinkToFit="1"/>
    </xf>
    <xf numFmtId="38" fontId="9" fillId="0" borderId="5" xfId="2" applyFont="1" applyBorder="1" applyAlignment="1">
      <alignment vertical="center" shrinkToFit="1"/>
    </xf>
    <xf numFmtId="38" fontId="9" fillId="0" borderId="29" xfId="2" applyFont="1" applyBorder="1" applyAlignment="1">
      <alignment vertical="center" shrinkToFit="1"/>
    </xf>
    <xf numFmtId="176" fontId="7" fillId="0" borderId="13" xfId="0" applyNumberFormat="1" applyFont="1" applyBorder="1" applyAlignment="1">
      <alignment horizontal="right" vertical="center" shrinkToFit="1"/>
    </xf>
    <xf numFmtId="176" fontId="7" fillId="0" borderId="39" xfId="0" applyNumberFormat="1" applyFont="1" applyBorder="1" applyAlignment="1">
      <alignment horizontal="right" vertical="center" shrinkToFit="1"/>
    </xf>
    <xf numFmtId="0" fontId="23" fillId="0" borderId="3" xfId="0" applyFont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 shrinkToFit="1"/>
    </xf>
    <xf numFmtId="0" fontId="23" fillId="0" borderId="30" xfId="0" applyFont="1" applyBorder="1" applyAlignment="1">
      <alignment horizontal="left" vertical="center" wrapText="1" shrinkToFit="1"/>
    </xf>
    <xf numFmtId="0" fontId="23" fillId="0" borderId="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0" fontId="23" fillId="0" borderId="30" xfId="0" applyFont="1" applyBorder="1" applyAlignment="1">
      <alignment horizontal="left" vertical="center" shrinkToFit="1"/>
    </xf>
    <xf numFmtId="0" fontId="27" fillId="0" borderId="15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27" fillId="0" borderId="14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 shrinkToFit="1"/>
    </xf>
    <xf numFmtId="0" fontId="27" fillId="0" borderId="3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167" xfId="0" applyFont="1" applyBorder="1" applyAlignment="1">
      <alignment horizontal="left" vertical="center"/>
    </xf>
    <xf numFmtId="38" fontId="9" fillId="0" borderId="37" xfId="2" applyFont="1" applyBorder="1">
      <alignment vertical="center"/>
    </xf>
    <xf numFmtId="38" fontId="9" fillId="0" borderId="35" xfId="2" applyFont="1" applyBorder="1">
      <alignment vertical="center"/>
    </xf>
    <xf numFmtId="38" fontId="9" fillId="0" borderId="37" xfId="2" applyFont="1" applyBorder="1" applyAlignment="1">
      <alignment horizontal="right" vertical="center" shrinkToFit="1"/>
    </xf>
    <xf numFmtId="38" fontId="9" fillId="0" borderId="35" xfId="2" applyFont="1" applyBorder="1" applyAlignment="1">
      <alignment horizontal="right" vertical="center" shrinkToFit="1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right" vertical="center" shrinkToFit="1"/>
    </xf>
    <xf numFmtId="0" fontId="27" fillId="0" borderId="117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173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shrinkToFit="1"/>
    </xf>
    <xf numFmtId="38" fontId="16" fillId="0" borderId="2" xfId="2" applyFont="1" applyBorder="1" applyAlignment="1">
      <alignment horizontal="right" vertical="center" shrinkToFit="1"/>
    </xf>
    <xf numFmtId="0" fontId="9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76" fontId="9" fillId="0" borderId="3" xfId="2" applyNumberFormat="1" applyFont="1" applyFill="1" applyBorder="1" applyAlignment="1">
      <alignment vertical="center" shrinkToFit="1"/>
    </xf>
    <xf numFmtId="176" fontId="9" fillId="0" borderId="30" xfId="2" applyNumberFormat="1" applyFont="1" applyFill="1" applyBorder="1" applyAlignment="1">
      <alignment vertical="center" shrinkToFit="1"/>
    </xf>
    <xf numFmtId="0" fontId="23" fillId="0" borderId="3" xfId="0" applyFont="1" applyFill="1" applyBorder="1" applyAlignment="1">
      <alignment horizontal="left" vertical="center" wrapText="1" shrinkToFit="1"/>
    </xf>
    <xf numFmtId="0" fontId="23" fillId="0" borderId="0" xfId="0" applyFont="1" applyFill="1" applyAlignment="1">
      <alignment horizontal="left" vertical="center" shrinkToFit="1"/>
    </xf>
    <xf numFmtId="0" fontId="23" fillId="0" borderId="30" xfId="0" applyFont="1" applyFill="1" applyBorder="1" applyAlignment="1">
      <alignment horizontal="left" vertical="center" shrinkToFit="1"/>
    </xf>
    <xf numFmtId="176" fontId="9" fillId="0" borderId="3" xfId="2" applyNumberFormat="1" applyFont="1" applyFill="1" applyBorder="1" applyAlignment="1">
      <alignment horizontal="right" vertical="center" shrinkToFit="1"/>
    </xf>
    <xf numFmtId="176" fontId="9" fillId="0" borderId="30" xfId="2" applyNumberFormat="1" applyFont="1" applyFill="1" applyBorder="1" applyAlignment="1">
      <alignment horizontal="right" vertical="center" shrinkToFit="1"/>
    </xf>
    <xf numFmtId="0" fontId="23" fillId="0" borderId="0" xfId="0" applyFont="1" applyFill="1" applyAlignment="1">
      <alignment horizontal="left" vertical="center" wrapText="1" shrinkToFit="1"/>
    </xf>
  </cellXfs>
  <cellStyles count="4">
    <cellStyle name="桁区切り" xfId="2" builtinId="6"/>
    <cellStyle name="通貨" xfId="3" builtinId="7"/>
    <cellStyle name="通貨 2" xfId="1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FF33CC"/>
      <color rgb="FF996633"/>
      <color rgb="FF0066FF"/>
      <color rgb="FFFFFFF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520;&#21332;/&#65330;&#65299;/&#65298;&#65296;&#65298;&#65298;&#20250;&#35336;&#20104;&#31639;&#266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決算"/>
      <sheetName val="予算（案）"/>
      <sheetName val="予算（案） (2)"/>
      <sheetName val="予算（案） (3)"/>
      <sheetName val="2022年度予算（案）"/>
      <sheetName val="2018年度予算（案）"/>
      <sheetName val="２０１８年中間決算（11 月16日）"/>
      <sheetName val="強化費（内訳）"/>
      <sheetName val="今年度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O158"/>
  <sheetViews>
    <sheetView workbookViewId="0">
      <selection activeCell="L55" sqref="L55:O66"/>
    </sheetView>
  </sheetViews>
  <sheetFormatPr defaultColWidth="9" defaultRowHeight="14"/>
  <cols>
    <col min="1" max="5" width="5.6328125" style="1" customWidth="1"/>
    <col min="6" max="11" width="7.453125" style="1" customWidth="1"/>
    <col min="12" max="14" width="9.36328125" style="1" customWidth="1"/>
    <col min="15" max="15" width="10" style="1" customWidth="1"/>
    <col min="16" max="16384" width="9" style="1"/>
  </cols>
  <sheetData>
    <row r="1" spans="1:15" ht="13.5" customHeight="1">
      <c r="A1" s="736" t="s">
        <v>292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</row>
    <row r="2" spans="1:15" ht="13.5" customHeight="1">
      <c r="A2" s="736"/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</row>
    <row r="3" spans="1:15" ht="13.5" customHeight="1">
      <c r="A3" s="737" t="s">
        <v>354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</row>
    <row r="4" spans="1:15" ht="13.5" customHeight="1">
      <c r="A4" s="737"/>
      <c r="B4" s="737"/>
      <c r="C4" s="737"/>
      <c r="D4" s="737"/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</row>
    <row r="5" spans="1:15">
      <c r="A5" s="738" t="s">
        <v>17</v>
      </c>
      <c r="B5" s="738"/>
      <c r="E5" s="33"/>
      <c r="G5" s="33"/>
      <c r="L5" s="738" t="s">
        <v>82</v>
      </c>
      <c r="M5" s="738"/>
      <c r="N5" s="738" t="s">
        <v>179</v>
      </c>
      <c r="O5" s="738"/>
    </row>
    <row r="6" spans="1:15" ht="18" customHeight="1">
      <c r="A6" s="739"/>
      <c r="B6" s="739"/>
      <c r="E6" s="33"/>
      <c r="G6" s="33"/>
      <c r="L6" s="739"/>
      <c r="M6" s="739"/>
      <c r="N6" s="739"/>
      <c r="O6" s="739"/>
    </row>
    <row r="7" spans="1:15" ht="22.5" customHeight="1">
      <c r="A7" s="642" t="s">
        <v>6</v>
      </c>
      <c r="B7" s="642"/>
      <c r="C7" s="642"/>
      <c r="D7" s="642"/>
      <c r="E7" s="642"/>
      <c r="F7" s="642" t="s">
        <v>178</v>
      </c>
      <c r="G7" s="642"/>
      <c r="H7" s="643" t="s">
        <v>181</v>
      </c>
      <c r="I7" s="643"/>
      <c r="J7" s="642" t="s">
        <v>356</v>
      </c>
      <c r="K7" s="642"/>
      <c r="L7" s="643" t="s">
        <v>65</v>
      </c>
      <c r="M7" s="643"/>
      <c r="N7" s="643"/>
      <c r="O7" s="643"/>
    </row>
    <row r="8" spans="1:15" ht="22.5" customHeight="1">
      <c r="A8" s="6" t="s">
        <v>29</v>
      </c>
      <c r="E8" s="34"/>
      <c r="F8" s="7"/>
      <c r="G8" s="43"/>
      <c r="J8" s="7"/>
      <c r="K8" s="56"/>
      <c r="L8" s="7"/>
      <c r="M8" s="15"/>
      <c r="N8" s="15"/>
      <c r="O8" s="56"/>
    </row>
    <row r="9" spans="1:15" ht="22.5" customHeight="1">
      <c r="A9" s="6" t="s">
        <v>8</v>
      </c>
      <c r="E9" s="35"/>
      <c r="F9" s="6"/>
      <c r="G9" s="45"/>
      <c r="J9" s="8"/>
      <c r="K9" s="57"/>
      <c r="L9" s="6"/>
      <c r="O9" s="46"/>
    </row>
    <row r="10" spans="1:15" ht="22.5" customHeight="1">
      <c r="A10" s="7" t="s">
        <v>73</v>
      </c>
      <c r="B10" s="15"/>
      <c r="C10" s="15"/>
      <c r="D10" s="15"/>
      <c r="E10" s="34"/>
      <c r="F10" s="644">
        <f>SUM(F11)</f>
        <v>1000</v>
      </c>
      <c r="G10" s="645"/>
      <c r="H10" s="644">
        <f>H11</f>
        <v>1599</v>
      </c>
      <c r="I10" s="645"/>
      <c r="J10" s="646">
        <f t="shared" ref="J10:J19" si="0">F10-H10</f>
        <v>-599</v>
      </c>
      <c r="K10" s="647"/>
      <c r="L10" s="64" t="s">
        <v>297</v>
      </c>
      <c r="M10" s="86" t="s">
        <v>298</v>
      </c>
      <c r="N10" s="119" t="s">
        <v>321</v>
      </c>
      <c r="O10" s="139" t="s">
        <v>300</v>
      </c>
    </row>
    <row r="11" spans="1:15" ht="22.5" customHeight="1">
      <c r="A11" s="8"/>
      <c r="B11" s="10" t="s">
        <v>4</v>
      </c>
      <c r="C11" s="16"/>
      <c r="D11" s="16"/>
      <c r="E11" s="36"/>
      <c r="F11" s="644">
        <v>1000</v>
      </c>
      <c r="G11" s="645"/>
      <c r="H11" s="648">
        <f>1000+599</f>
        <v>1599</v>
      </c>
      <c r="I11" s="649"/>
      <c r="J11" s="646">
        <f t="shared" si="0"/>
        <v>-599</v>
      </c>
      <c r="K11" s="647"/>
      <c r="L11" s="65" t="s">
        <v>370</v>
      </c>
      <c r="M11" s="87">
        <f>70+521</f>
        <v>591</v>
      </c>
      <c r="N11" s="120">
        <v>1500</v>
      </c>
      <c r="O11" s="140">
        <f>M11*N11</f>
        <v>886500</v>
      </c>
    </row>
    <row r="12" spans="1:15" ht="22.5" customHeight="1">
      <c r="A12" s="6" t="s">
        <v>38</v>
      </c>
      <c r="E12" s="36"/>
      <c r="F12" s="644">
        <f>F13+F14+F15+F16+F17+F18+F19</f>
        <v>10275000</v>
      </c>
      <c r="G12" s="645"/>
      <c r="H12" s="644">
        <f>SUM(H13:I19)</f>
        <v>10410500</v>
      </c>
      <c r="I12" s="645"/>
      <c r="J12" s="646">
        <f t="shared" si="0"/>
        <v>-135500</v>
      </c>
      <c r="K12" s="647"/>
      <c r="L12" s="65" t="s">
        <v>72</v>
      </c>
      <c r="M12" s="87">
        <v>1585</v>
      </c>
      <c r="N12" s="121">
        <v>1500</v>
      </c>
      <c r="O12" s="140">
        <f>M12*N12</f>
        <v>2377500</v>
      </c>
    </row>
    <row r="13" spans="1:15" ht="22.5" customHeight="1">
      <c r="A13" s="6"/>
      <c r="B13" s="650" t="s">
        <v>46</v>
      </c>
      <c r="C13" s="651"/>
      <c r="D13" s="15"/>
      <c r="E13" s="37"/>
      <c r="F13" s="652">
        <v>0</v>
      </c>
      <c r="G13" s="653"/>
      <c r="H13" s="652">
        <v>0</v>
      </c>
      <c r="I13" s="653"/>
      <c r="J13" s="654">
        <f t="shared" si="0"/>
        <v>0</v>
      </c>
      <c r="K13" s="655"/>
      <c r="L13" s="66" t="s">
        <v>371</v>
      </c>
      <c r="M13" s="88">
        <v>4086</v>
      </c>
      <c r="N13" s="121">
        <v>1000</v>
      </c>
      <c r="O13" s="116">
        <f>M13*N13</f>
        <v>4086000</v>
      </c>
    </row>
    <row r="14" spans="1:15" ht="22.5" customHeight="1">
      <c r="A14" s="6"/>
      <c r="B14" s="656" t="s">
        <v>11</v>
      </c>
      <c r="C14" s="657"/>
      <c r="E14" s="38"/>
      <c r="F14" s="658">
        <v>800000</v>
      </c>
      <c r="G14" s="659"/>
      <c r="H14" s="658">
        <f>O11</f>
        <v>886500</v>
      </c>
      <c r="I14" s="659"/>
      <c r="J14" s="660">
        <f t="shared" si="0"/>
        <v>-86500</v>
      </c>
      <c r="K14" s="661"/>
      <c r="L14" s="67" t="s">
        <v>375</v>
      </c>
      <c r="M14" s="89">
        <v>933</v>
      </c>
      <c r="N14" s="122">
        <v>500</v>
      </c>
      <c r="O14" s="141">
        <f>M14*N14</f>
        <v>466500</v>
      </c>
    </row>
    <row r="15" spans="1:15" ht="22.5" customHeight="1">
      <c r="A15" s="6"/>
      <c r="B15" s="656" t="s">
        <v>50</v>
      </c>
      <c r="C15" s="657"/>
      <c r="E15" s="38"/>
      <c r="F15" s="658">
        <v>2535000</v>
      </c>
      <c r="G15" s="659"/>
      <c r="H15" s="658">
        <f>O12</f>
        <v>2377500</v>
      </c>
      <c r="I15" s="659"/>
      <c r="J15" s="660">
        <f t="shared" si="0"/>
        <v>157500</v>
      </c>
      <c r="K15" s="661"/>
      <c r="L15" s="68" t="s">
        <v>18</v>
      </c>
      <c r="M15" s="89">
        <f>SUM(M11:M14)</f>
        <v>7195</v>
      </c>
      <c r="N15" s="123"/>
      <c r="O15" s="140">
        <f>SUM(O11:O14)</f>
        <v>7816500</v>
      </c>
    </row>
    <row r="16" spans="1:15" ht="22.5" customHeight="1">
      <c r="A16" s="6"/>
      <c r="B16" s="656" t="s">
        <v>31</v>
      </c>
      <c r="C16" s="657"/>
      <c r="E16" s="38"/>
      <c r="F16" s="658">
        <v>3817000</v>
      </c>
      <c r="G16" s="659"/>
      <c r="H16" s="658">
        <f>O13</f>
        <v>4086000</v>
      </c>
      <c r="I16" s="659"/>
      <c r="J16" s="660">
        <f t="shared" si="0"/>
        <v>-269000</v>
      </c>
      <c r="K16" s="661"/>
      <c r="L16" s="69" t="s">
        <v>175</v>
      </c>
      <c r="M16" s="90">
        <v>75</v>
      </c>
      <c r="N16" s="120">
        <v>10000</v>
      </c>
      <c r="O16" s="142">
        <f>M16*N16</f>
        <v>750000</v>
      </c>
    </row>
    <row r="17" spans="1:15" ht="22.5" customHeight="1">
      <c r="A17" s="6"/>
      <c r="B17" s="656" t="s">
        <v>288</v>
      </c>
      <c r="C17" s="657"/>
      <c r="E17" s="38"/>
      <c r="F17" s="658">
        <v>462000</v>
      </c>
      <c r="G17" s="659"/>
      <c r="H17" s="658">
        <f>O14</f>
        <v>466500</v>
      </c>
      <c r="I17" s="659"/>
      <c r="J17" s="660">
        <f t="shared" si="0"/>
        <v>-4500</v>
      </c>
      <c r="K17" s="661"/>
      <c r="L17" s="70" t="s">
        <v>303</v>
      </c>
      <c r="M17" s="91">
        <v>97</v>
      </c>
      <c r="N17" s="121">
        <v>5000</v>
      </c>
      <c r="O17" s="116">
        <f>M17*N17</f>
        <v>485000</v>
      </c>
    </row>
    <row r="18" spans="1:15" ht="22.5" customHeight="1">
      <c r="A18" s="6"/>
      <c r="B18" s="656" t="s">
        <v>55</v>
      </c>
      <c r="C18" s="657"/>
      <c r="E18" s="38"/>
      <c r="F18" s="658">
        <v>2661000</v>
      </c>
      <c r="G18" s="659"/>
      <c r="H18" s="658">
        <f>O19</f>
        <v>2594000</v>
      </c>
      <c r="I18" s="659"/>
      <c r="J18" s="660">
        <f t="shared" si="0"/>
        <v>67000</v>
      </c>
      <c r="K18" s="661"/>
      <c r="L18" s="71" t="s">
        <v>217</v>
      </c>
      <c r="M18" s="92">
        <v>453</v>
      </c>
      <c r="N18" s="122">
        <v>3000</v>
      </c>
      <c r="O18" s="95">
        <f>M18*N18</f>
        <v>1359000</v>
      </c>
    </row>
    <row r="19" spans="1:15" ht="22.5" customHeight="1">
      <c r="A19" s="9"/>
      <c r="B19" s="662" t="s">
        <v>57</v>
      </c>
      <c r="C19" s="663"/>
      <c r="D19" s="20"/>
      <c r="E19" s="39"/>
      <c r="F19" s="664">
        <v>0</v>
      </c>
      <c r="G19" s="665"/>
      <c r="H19" s="664">
        <v>0</v>
      </c>
      <c r="I19" s="665"/>
      <c r="J19" s="666">
        <f t="shared" si="0"/>
        <v>0</v>
      </c>
      <c r="K19" s="667"/>
      <c r="L19" s="71" t="s">
        <v>18</v>
      </c>
      <c r="M19" s="92">
        <f>SUM(M16:M18)</f>
        <v>625</v>
      </c>
      <c r="N19" s="122"/>
      <c r="O19" s="143">
        <f>SUM(O16:O18)</f>
        <v>2594000</v>
      </c>
    </row>
    <row r="20" spans="1:15" ht="22.5" customHeight="1">
      <c r="A20" s="7" t="s">
        <v>61</v>
      </c>
      <c r="B20" s="15"/>
      <c r="C20" s="15"/>
      <c r="D20" s="15"/>
      <c r="E20" s="37"/>
      <c r="F20" s="644">
        <f>SUM(F21)</f>
        <v>910000</v>
      </c>
      <c r="G20" s="645"/>
      <c r="H20" s="644">
        <f>SUM(H21)</f>
        <v>1090000</v>
      </c>
      <c r="I20" s="645"/>
      <c r="J20" s="646">
        <f>H20-F20</f>
        <v>180000</v>
      </c>
      <c r="K20" s="647"/>
      <c r="L20" s="69" t="s">
        <v>49</v>
      </c>
      <c r="M20" s="93">
        <v>200000</v>
      </c>
      <c r="N20" s="124" t="s">
        <v>283</v>
      </c>
      <c r="O20" s="144">
        <v>0</v>
      </c>
    </row>
    <row r="21" spans="1:15" ht="22.5" customHeight="1">
      <c r="A21" s="6"/>
      <c r="B21" s="7" t="s">
        <v>66</v>
      </c>
      <c r="C21" s="15"/>
      <c r="D21" s="15"/>
      <c r="E21" s="40"/>
      <c r="F21" s="652">
        <v>910000</v>
      </c>
      <c r="G21" s="653"/>
      <c r="H21" s="652">
        <f>O22</f>
        <v>1090000</v>
      </c>
      <c r="I21" s="653"/>
      <c r="J21" s="654">
        <f>H21-F21</f>
        <v>180000</v>
      </c>
      <c r="K21" s="655"/>
      <c r="L21" s="70" t="s">
        <v>306</v>
      </c>
      <c r="M21" s="94">
        <v>600000</v>
      </c>
      <c r="N21" s="125" t="s">
        <v>299</v>
      </c>
      <c r="O21" s="145">
        <v>240000</v>
      </c>
    </row>
    <row r="22" spans="1:15" ht="22.5" customHeight="1">
      <c r="A22" s="6"/>
      <c r="B22" s="8"/>
      <c r="C22" s="20"/>
      <c r="D22" s="20"/>
      <c r="E22" s="41"/>
      <c r="F22" s="52"/>
      <c r="G22" s="44"/>
      <c r="H22" s="6"/>
      <c r="I22" s="46"/>
      <c r="J22" s="8"/>
      <c r="K22" s="57"/>
      <c r="L22" s="71" t="s">
        <v>168</v>
      </c>
      <c r="M22" s="95">
        <v>50000</v>
      </c>
      <c r="N22" s="126" t="s">
        <v>18</v>
      </c>
      <c r="O22" s="146">
        <f>SUM(M20+M21+M22+O20+O21)</f>
        <v>1090000</v>
      </c>
    </row>
    <row r="23" spans="1:15" ht="22.5" customHeight="1">
      <c r="A23" s="10" t="s">
        <v>79</v>
      </c>
      <c r="B23" s="16"/>
      <c r="C23" s="16"/>
      <c r="D23" s="16"/>
      <c r="E23" s="42"/>
      <c r="F23" s="644">
        <f>SUM(F24)</f>
        <v>0</v>
      </c>
      <c r="G23" s="645"/>
      <c r="H23" s="644">
        <f>SUM(H24)</f>
        <v>0</v>
      </c>
      <c r="I23" s="645"/>
      <c r="J23" s="646">
        <f>F23-H23</f>
        <v>0</v>
      </c>
      <c r="K23" s="647"/>
      <c r="L23" s="72"/>
      <c r="M23" s="96"/>
      <c r="N23" s="96"/>
      <c r="O23" s="147"/>
    </row>
    <row r="24" spans="1:15" ht="22.5" customHeight="1">
      <c r="A24" s="9"/>
      <c r="B24" s="8" t="s">
        <v>86</v>
      </c>
      <c r="C24" s="20"/>
      <c r="D24" s="20"/>
      <c r="E24" s="35"/>
      <c r="F24" s="664">
        <v>0</v>
      </c>
      <c r="G24" s="665"/>
      <c r="H24" s="668">
        <v>0</v>
      </c>
      <c r="I24" s="669"/>
      <c r="J24" s="646">
        <f>F24-H24</f>
        <v>0</v>
      </c>
      <c r="K24" s="647"/>
      <c r="L24" s="73"/>
      <c r="M24" s="97"/>
      <c r="N24" s="97"/>
      <c r="O24" s="148"/>
    </row>
    <row r="25" spans="1:15" ht="22.5" customHeight="1">
      <c r="A25" s="6" t="s">
        <v>89</v>
      </c>
      <c r="E25" s="33"/>
      <c r="F25" s="644">
        <f>SUM(F26)</f>
        <v>14680000</v>
      </c>
      <c r="G25" s="645"/>
      <c r="H25" s="644">
        <f>SUM(H26)</f>
        <v>20382791</v>
      </c>
      <c r="I25" s="645"/>
      <c r="J25" s="646">
        <f>F25-H25</f>
        <v>-5702791</v>
      </c>
      <c r="K25" s="647"/>
      <c r="L25" s="69" t="s">
        <v>132</v>
      </c>
      <c r="M25" s="93">
        <f>480000+1000000+31200+100000</f>
        <v>1611200</v>
      </c>
      <c r="N25" s="106" t="s">
        <v>57</v>
      </c>
      <c r="O25" s="144">
        <f>350000+291000</f>
        <v>641000</v>
      </c>
    </row>
    <row r="26" spans="1:15" ht="22.5" customHeight="1">
      <c r="A26" s="6"/>
      <c r="B26" s="7" t="s">
        <v>90</v>
      </c>
      <c r="C26" s="15"/>
      <c r="D26" s="15"/>
      <c r="E26" s="43"/>
      <c r="F26" s="652">
        <v>14680000</v>
      </c>
      <c r="G26" s="653"/>
      <c r="H26" s="652">
        <f>O28</f>
        <v>20382791</v>
      </c>
      <c r="I26" s="653"/>
      <c r="J26" s="654">
        <f>F26-H26</f>
        <v>-5702791</v>
      </c>
      <c r="K26" s="655"/>
      <c r="L26" s="70" t="s">
        <v>133</v>
      </c>
      <c r="M26" s="98">
        <f>2040000+2682900+358000+3327540-29900</f>
        <v>8378540</v>
      </c>
      <c r="N26" s="127"/>
      <c r="O26" s="116"/>
    </row>
    <row r="27" spans="1:15" ht="22.5" customHeight="1">
      <c r="A27" s="6"/>
      <c r="B27" s="6"/>
      <c r="E27" s="44"/>
      <c r="F27" s="52"/>
      <c r="G27" s="44"/>
      <c r="H27" s="6"/>
      <c r="I27" s="46"/>
      <c r="J27" s="6"/>
      <c r="K27" s="46"/>
      <c r="L27" s="70" t="s">
        <v>134</v>
      </c>
      <c r="M27" s="98">
        <f>7767943</f>
        <v>7767943</v>
      </c>
      <c r="N27" s="128"/>
      <c r="O27" s="149"/>
    </row>
    <row r="28" spans="1:15" ht="22.5" customHeight="1">
      <c r="A28" s="8"/>
      <c r="B28" s="8"/>
      <c r="C28" s="20"/>
      <c r="D28" s="20"/>
      <c r="E28" s="45"/>
      <c r="F28" s="53"/>
      <c r="G28" s="45"/>
      <c r="H28" s="8"/>
      <c r="I28" s="57"/>
      <c r="J28" s="8"/>
      <c r="K28" s="57"/>
      <c r="L28" s="71" t="s">
        <v>113</v>
      </c>
      <c r="M28" s="99">
        <f>200000+514286+514286+755536</f>
        <v>1984108</v>
      </c>
      <c r="N28" s="64" t="s">
        <v>18</v>
      </c>
      <c r="O28" s="150">
        <f>M25+M26+M27+M28+O25</f>
        <v>20382791</v>
      </c>
    </row>
    <row r="29" spans="1:15" ht="22.5" customHeight="1">
      <c r="A29" s="6" t="s">
        <v>92</v>
      </c>
      <c r="F29" s="664">
        <f>F30+F31+F32+F33+F35</f>
        <v>14999000</v>
      </c>
      <c r="G29" s="665"/>
      <c r="H29" s="664">
        <f>SUM(H30:I35)</f>
        <v>14750000</v>
      </c>
      <c r="I29" s="665"/>
      <c r="J29" s="646">
        <f t="shared" ref="J29:J41" si="1">F29-H29</f>
        <v>249000</v>
      </c>
      <c r="K29" s="647"/>
      <c r="L29" s="74"/>
      <c r="M29" s="82" t="s">
        <v>108</v>
      </c>
      <c r="N29" s="119" t="s">
        <v>127</v>
      </c>
      <c r="O29" s="151" t="s">
        <v>18</v>
      </c>
    </row>
    <row r="30" spans="1:15" ht="22.5" customHeight="1">
      <c r="A30" s="6"/>
      <c r="B30" s="7" t="s">
        <v>95</v>
      </c>
      <c r="C30" s="15"/>
      <c r="D30" s="15"/>
      <c r="E30" s="15"/>
      <c r="F30" s="652">
        <v>0</v>
      </c>
      <c r="G30" s="653"/>
      <c r="H30" s="652">
        <v>0</v>
      </c>
      <c r="I30" s="653"/>
      <c r="J30" s="654">
        <f t="shared" si="1"/>
        <v>0</v>
      </c>
      <c r="K30" s="655"/>
      <c r="L30" s="65" t="s">
        <v>121</v>
      </c>
      <c r="M30" s="100">
        <v>1989500</v>
      </c>
      <c r="N30" s="129">
        <v>317000</v>
      </c>
      <c r="O30" s="143">
        <f t="shared" ref="O30:O39" si="2">SUM(M30:N30)</f>
        <v>2306500</v>
      </c>
    </row>
    <row r="31" spans="1:15" ht="22.5" customHeight="1">
      <c r="A31" s="6"/>
      <c r="B31" s="6" t="s">
        <v>98</v>
      </c>
      <c r="F31" s="658">
        <v>2000000</v>
      </c>
      <c r="G31" s="659"/>
      <c r="H31" s="658">
        <v>2350000</v>
      </c>
      <c r="I31" s="659"/>
      <c r="J31" s="660">
        <f t="shared" si="1"/>
        <v>-350000</v>
      </c>
      <c r="K31" s="661"/>
      <c r="L31" s="66" t="s">
        <v>322</v>
      </c>
      <c r="M31" s="101">
        <v>675200</v>
      </c>
      <c r="N31" s="94">
        <v>303000</v>
      </c>
      <c r="O31" s="152">
        <f t="shared" si="2"/>
        <v>978200</v>
      </c>
    </row>
    <row r="32" spans="1:15" ht="22.5" customHeight="1">
      <c r="A32" s="6"/>
      <c r="B32" s="6" t="s">
        <v>108</v>
      </c>
      <c r="F32" s="658">
        <v>10449000</v>
      </c>
      <c r="G32" s="659"/>
      <c r="H32" s="658">
        <f>M42</f>
        <v>9802300</v>
      </c>
      <c r="I32" s="659"/>
      <c r="J32" s="660">
        <f t="shared" si="1"/>
        <v>646700</v>
      </c>
      <c r="K32" s="661"/>
      <c r="L32" s="66" t="s">
        <v>323</v>
      </c>
      <c r="M32" s="101">
        <f>1861000</f>
        <v>1861000</v>
      </c>
      <c r="N32" s="94">
        <v>284000</v>
      </c>
      <c r="O32" s="152">
        <f t="shared" si="2"/>
        <v>2145000</v>
      </c>
    </row>
    <row r="33" spans="1:15" ht="22.5" customHeight="1">
      <c r="A33" s="6"/>
      <c r="B33" s="6" t="s">
        <v>112</v>
      </c>
      <c r="E33" s="46"/>
      <c r="F33" s="658">
        <v>2550000</v>
      </c>
      <c r="G33" s="659"/>
      <c r="H33" s="658">
        <f>N42</f>
        <v>2590600</v>
      </c>
      <c r="I33" s="659"/>
      <c r="J33" s="660">
        <f t="shared" si="1"/>
        <v>-40600</v>
      </c>
      <c r="K33" s="661"/>
      <c r="L33" s="66" t="s">
        <v>328</v>
      </c>
      <c r="M33" s="101">
        <v>1660500</v>
      </c>
      <c r="N33" s="94">
        <v>560000</v>
      </c>
      <c r="O33" s="152">
        <f t="shared" si="2"/>
        <v>2220500</v>
      </c>
    </row>
    <row r="34" spans="1:15" ht="22.5" customHeight="1">
      <c r="A34" s="6"/>
      <c r="B34" s="17" t="s">
        <v>352</v>
      </c>
      <c r="C34" s="26"/>
      <c r="D34" s="26"/>
      <c r="E34" s="47"/>
      <c r="F34" s="670">
        <v>0</v>
      </c>
      <c r="G34" s="671"/>
      <c r="H34" s="670">
        <v>7100</v>
      </c>
      <c r="I34" s="671"/>
      <c r="J34" s="672">
        <f t="shared" si="1"/>
        <v>-7100</v>
      </c>
      <c r="K34" s="673"/>
      <c r="L34" s="66" t="s">
        <v>325</v>
      </c>
      <c r="M34" s="101">
        <v>1742600</v>
      </c>
      <c r="N34" s="94">
        <v>467000</v>
      </c>
      <c r="O34" s="152">
        <f t="shared" si="2"/>
        <v>2209600</v>
      </c>
    </row>
    <row r="35" spans="1:15" ht="22.5" customHeight="1">
      <c r="A35" s="6"/>
      <c r="B35" s="18" t="s">
        <v>117</v>
      </c>
      <c r="C35" s="27"/>
      <c r="D35" s="27"/>
      <c r="E35" s="48"/>
      <c r="F35" s="674">
        <f>SUM(F36:G41)</f>
        <v>0</v>
      </c>
      <c r="G35" s="675"/>
      <c r="H35" s="674">
        <f>SUM(H36:I41)</f>
        <v>0</v>
      </c>
      <c r="I35" s="675"/>
      <c r="J35" s="676">
        <f t="shared" si="1"/>
        <v>0</v>
      </c>
      <c r="K35" s="677"/>
      <c r="L35" s="66" t="s">
        <v>180</v>
      </c>
      <c r="M35" s="101">
        <v>633000</v>
      </c>
      <c r="N35" s="94">
        <v>150000</v>
      </c>
      <c r="O35" s="152">
        <f t="shared" si="2"/>
        <v>783000</v>
      </c>
    </row>
    <row r="36" spans="1:15" ht="22.5" customHeight="1">
      <c r="A36" s="6"/>
      <c r="B36" s="6" t="s">
        <v>41</v>
      </c>
      <c r="F36" s="658">
        <v>0</v>
      </c>
      <c r="G36" s="659"/>
      <c r="H36" s="678">
        <v>0</v>
      </c>
      <c r="I36" s="679"/>
      <c r="J36" s="660">
        <f t="shared" si="1"/>
        <v>0</v>
      </c>
      <c r="K36" s="661"/>
      <c r="L36" s="66" t="s">
        <v>313</v>
      </c>
      <c r="M36" s="101">
        <v>1119500</v>
      </c>
      <c r="N36" s="94">
        <v>509000</v>
      </c>
      <c r="O36" s="152">
        <f t="shared" si="2"/>
        <v>1628500</v>
      </c>
    </row>
    <row r="37" spans="1:15" ht="22.5" customHeight="1">
      <c r="A37" s="6"/>
      <c r="B37" s="6" t="s">
        <v>51</v>
      </c>
      <c r="F37" s="658">
        <v>0</v>
      </c>
      <c r="G37" s="659"/>
      <c r="H37" s="658">
        <v>0</v>
      </c>
      <c r="I37" s="659"/>
      <c r="J37" s="660">
        <f t="shared" si="1"/>
        <v>0</v>
      </c>
      <c r="K37" s="661"/>
      <c r="L37" s="66" t="s">
        <v>316</v>
      </c>
      <c r="M37" s="101">
        <v>121000</v>
      </c>
      <c r="N37" s="94">
        <v>600</v>
      </c>
      <c r="O37" s="152">
        <f t="shared" si="2"/>
        <v>121600</v>
      </c>
    </row>
    <row r="38" spans="1:15" ht="22.5" customHeight="1">
      <c r="A38" s="6"/>
      <c r="B38" s="6" t="s">
        <v>93</v>
      </c>
      <c r="F38" s="658">
        <v>0</v>
      </c>
      <c r="G38" s="659"/>
      <c r="H38" s="658">
        <v>0</v>
      </c>
      <c r="I38" s="659"/>
      <c r="J38" s="660">
        <f t="shared" si="1"/>
        <v>0</v>
      </c>
      <c r="K38" s="661"/>
      <c r="L38" s="66" t="s">
        <v>318</v>
      </c>
      <c r="M38" s="101"/>
      <c r="N38" s="94"/>
      <c r="O38" s="116">
        <f t="shared" si="2"/>
        <v>0</v>
      </c>
    </row>
    <row r="39" spans="1:15" ht="22.5" customHeight="1">
      <c r="A39" s="6"/>
      <c r="B39" s="6" t="s">
        <v>337</v>
      </c>
      <c r="F39" s="658">
        <v>0</v>
      </c>
      <c r="G39" s="659"/>
      <c r="H39" s="658">
        <v>0</v>
      </c>
      <c r="I39" s="659"/>
      <c r="J39" s="660">
        <f t="shared" si="1"/>
        <v>0</v>
      </c>
      <c r="K39" s="661"/>
      <c r="L39" s="75" t="s">
        <v>130</v>
      </c>
      <c r="M39" s="102"/>
      <c r="N39" s="94"/>
      <c r="O39" s="116">
        <f t="shared" si="2"/>
        <v>0</v>
      </c>
    </row>
    <row r="40" spans="1:15" ht="22.5" customHeight="1">
      <c r="A40" s="6"/>
      <c r="B40" s="6" t="s">
        <v>339</v>
      </c>
      <c r="F40" s="658">
        <v>0</v>
      </c>
      <c r="G40" s="659"/>
      <c r="H40" s="658">
        <v>0</v>
      </c>
      <c r="I40" s="659"/>
      <c r="J40" s="660">
        <f t="shared" si="1"/>
        <v>0</v>
      </c>
      <c r="K40" s="661"/>
      <c r="L40" s="76"/>
      <c r="M40" s="102"/>
      <c r="N40" s="94"/>
      <c r="O40" s="116"/>
    </row>
    <row r="41" spans="1:15" ht="22.5" customHeight="1">
      <c r="A41" s="11"/>
      <c r="B41" s="6" t="s">
        <v>145</v>
      </c>
      <c r="F41" s="658">
        <v>0</v>
      </c>
      <c r="G41" s="659"/>
      <c r="H41" s="658">
        <v>0</v>
      </c>
      <c r="I41" s="659"/>
      <c r="J41" s="660">
        <f t="shared" si="1"/>
        <v>0</v>
      </c>
      <c r="K41" s="661"/>
      <c r="L41" s="77"/>
      <c r="M41" s="103"/>
      <c r="N41" s="130"/>
      <c r="O41" s="153"/>
    </row>
    <row r="42" spans="1:15" ht="22.5" customHeight="1">
      <c r="A42" s="8"/>
      <c r="B42" s="8" t="s">
        <v>347</v>
      </c>
      <c r="C42" s="20"/>
      <c r="D42" s="20"/>
      <c r="E42" s="20"/>
      <c r="F42" s="53"/>
      <c r="G42" s="45">
        <v>0</v>
      </c>
      <c r="H42" s="8"/>
      <c r="I42" s="57">
        <v>0</v>
      </c>
      <c r="J42" s="60"/>
      <c r="K42" s="63">
        <v>0</v>
      </c>
      <c r="L42" s="68" t="s">
        <v>18</v>
      </c>
      <c r="M42" s="104">
        <f>SUM(M30:M41)</f>
        <v>9802300</v>
      </c>
      <c r="N42" s="131">
        <f>SUM(N30:N41)</f>
        <v>2590600</v>
      </c>
      <c r="O42" s="150">
        <f>SUM(O30:O41)</f>
        <v>12392900</v>
      </c>
    </row>
    <row r="43" spans="1:15" ht="22.5" customHeight="1">
      <c r="A43" s="6" t="s">
        <v>124</v>
      </c>
      <c r="F43" s="664">
        <f>F44+F45</f>
        <v>2301000</v>
      </c>
      <c r="G43" s="665"/>
      <c r="H43" s="664">
        <f>H44+H45</f>
        <v>510356</v>
      </c>
      <c r="I43" s="665"/>
      <c r="J43" s="666">
        <f>F43-H43</f>
        <v>1790644</v>
      </c>
      <c r="K43" s="667"/>
      <c r="L43" s="73"/>
      <c r="M43" s="97"/>
      <c r="N43" s="97"/>
      <c r="O43" s="148"/>
    </row>
    <row r="44" spans="1:15" ht="22.5" customHeight="1">
      <c r="A44" s="6"/>
      <c r="B44" s="19" t="s">
        <v>25</v>
      </c>
      <c r="C44" s="28"/>
      <c r="D44" s="28"/>
      <c r="E44" s="49"/>
      <c r="F44" s="680">
        <v>1000</v>
      </c>
      <c r="G44" s="681"/>
      <c r="H44" s="680">
        <v>471</v>
      </c>
      <c r="I44" s="681"/>
      <c r="J44" s="682">
        <f>F44-H44</f>
        <v>529</v>
      </c>
      <c r="K44" s="683"/>
      <c r="L44" s="78"/>
      <c r="M44" s="105"/>
      <c r="N44" s="105"/>
      <c r="O44" s="154"/>
    </row>
    <row r="45" spans="1:15" ht="22.5" customHeight="1">
      <c r="A45" s="6"/>
      <c r="B45" s="6" t="s">
        <v>106</v>
      </c>
      <c r="F45" s="658">
        <v>2300000</v>
      </c>
      <c r="G45" s="659"/>
      <c r="H45" s="658">
        <v>509885</v>
      </c>
      <c r="I45" s="659"/>
      <c r="J45" s="660">
        <f>F45-H45</f>
        <v>1790115</v>
      </c>
      <c r="K45" s="661"/>
      <c r="L45" s="684" t="s">
        <v>21</v>
      </c>
      <c r="M45" s="685"/>
      <c r="N45" s="685"/>
      <c r="O45" s="686"/>
    </row>
    <row r="46" spans="1:15" ht="22.5" customHeight="1">
      <c r="A46" s="740" t="s">
        <v>87</v>
      </c>
      <c r="B46" s="741"/>
      <c r="C46" s="741"/>
      <c r="D46" s="741"/>
      <c r="E46" s="742"/>
      <c r="F46" s="746">
        <f>F10+F12+F20+F23+F25+F29+F43</f>
        <v>43166000</v>
      </c>
      <c r="G46" s="747"/>
      <c r="H46" s="746">
        <f>H10+H12+H20+H23+H25+H29+H43</f>
        <v>47145246</v>
      </c>
      <c r="I46" s="747"/>
      <c r="J46" s="750">
        <f>F46-H46</f>
        <v>-3979246</v>
      </c>
      <c r="K46" s="751"/>
      <c r="L46" s="54"/>
      <c r="M46" s="54"/>
      <c r="N46" s="54"/>
      <c r="O46" s="155"/>
    </row>
    <row r="47" spans="1:15" ht="22.5" customHeight="1">
      <c r="A47" s="743"/>
      <c r="B47" s="744"/>
      <c r="C47" s="744"/>
      <c r="D47" s="744"/>
      <c r="E47" s="745"/>
      <c r="F47" s="748"/>
      <c r="G47" s="749"/>
      <c r="H47" s="748"/>
      <c r="I47" s="749"/>
      <c r="J47" s="752"/>
      <c r="K47" s="753"/>
      <c r="L47" s="55"/>
      <c r="M47" s="55"/>
      <c r="N47" s="55"/>
      <c r="O47" s="156"/>
    </row>
    <row r="48" spans="1:15" ht="18" customHeight="1">
      <c r="A48" s="12"/>
      <c r="B48" s="12"/>
      <c r="C48" s="12"/>
      <c r="D48" s="12"/>
      <c r="E48" s="12"/>
      <c r="J48" s="61"/>
      <c r="K48" s="61"/>
    </row>
    <row r="49" spans="1:15" ht="18" customHeight="1">
      <c r="A49" s="738" t="s">
        <v>17</v>
      </c>
      <c r="B49" s="738"/>
      <c r="C49" s="12"/>
      <c r="D49" s="12"/>
      <c r="E49" s="12"/>
      <c r="J49" s="61"/>
      <c r="K49" s="61"/>
      <c r="L49" s="738" t="s">
        <v>82</v>
      </c>
      <c r="M49" s="738"/>
      <c r="N49" s="738" t="s">
        <v>237</v>
      </c>
      <c r="O49" s="738"/>
    </row>
    <row r="50" spans="1:15" ht="18" customHeight="1">
      <c r="A50" s="739"/>
      <c r="B50" s="739"/>
      <c r="E50" s="33"/>
      <c r="G50" s="33"/>
      <c r="L50" s="739"/>
      <c r="M50" s="739"/>
      <c r="N50" s="739"/>
      <c r="O50" s="739"/>
    </row>
    <row r="51" spans="1:15" ht="22.5" customHeight="1">
      <c r="A51" s="642" t="s">
        <v>6</v>
      </c>
      <c r="B51" s="642"/>
      <c r="C51" s="642"/>
      <c r="D51" s="642"/>
      <c r="E51" s="642"/>
      <c r="F51" s="642" t="s">
        <v>178</v>
      </c>
      <c r="G51" s="642"/>
      <c r="H51" s="643" t="s">
        <v>181</v>
      </c>
      <c r="I51" s="643"/>
      <c r="J51" s="642" t="s">
        <v>356</v>
      </c>
      <c r="K51" s="642"/>
      <c r="L51" s="687" t="s">
        <v>65</v>
      </c>
      <c r="M51" s="688"/>
      <c r="N51" s="688"/>
      <c r="O51" s="689"/>
    </row>
    <row r="52" spans="1:15" ht="22.5" customHeight="1">
      <c r="A52" s="7" t="s">
        <v>138</v>
      </c>
      <c r="B52" s="15"/>
      <c r="C52" s="15"/>
      <c r="D52" s="15"/>
      <c r="E52" s="43"/>
      <c r="F52" s="690"/>
      <c r="G52" s="691"/>
      <c r="H52" s="690"/>
      <c r="I52" s="691"/>
      <c r="J52" s="690"/>
      <c r="K52" s="691"/>
      <c r="L52" s="7"/>
      <c r="M52" s="15"/>
      <c r="N52" s="15"/>
      <c r="O52" s="56"/>
    </row>
    <row r="53" spans="1:15" ht="22.5" customHeight="1">
      <c r="A53" s="6" t="s">
        <v>140</v>
      </c>
      <c r="B53" s="20"/>
      <c r="C53" s="20"/>
      <c r="D53" s="20"/>
      <c r="E53" s="35"/>
      <c r="F53" s="664">
        <f>SUM(F54:G68,F77,F85)</f>
        <v>36263000</v>
      </c>
      <c r="G53" s="669"/>
      <c r="H53" s="664">
        <f>SUM(H54:I68,H77,H85)</f>
        <v>38499809</v>
      </c>
      <c r="I53" s="669"/>
      <c r="J53" s="666">
        <f t="shared" ref="J53:J68" si="3">F53-H53</f>
        <v>-2236809</v>
      </c>
      <c r="K53" s="667"/>
      <c r="L53" s="20"/>
      <c r="M53" s="20"/>
      <c r="N53" s="20"/>
      <c r="O53" s="57"/>
    </row>
    <row r="54" spans="1:15" ht="22.5" customHeight="1">
      <c r="A54" s="6"/>
      <c r="B54" s="7" t="s">
        <v>143</v>
      </c>
      <c r="C54" s="15"/>
      <c r="D54" s="15"/>
      <c r="E54" s="15"/>
      <c r="F54" s="652">
        <v>16608000</v>
      </c>
      <c r="G54" s="653"/>
      <c r="H54" s="652">
        <v>22323041</v>
      </c>
      <c r="I54" s="653"/>
      <c r="J54" s="654">
        <f t="shared" si="3"/>
        <v>-5715041</v>
      </c>
      <c r="K54" s="655"/>
      <c r="L54" s="692" t="s">
        <v>40</v>
      </c>
      <c r="M54" s="693"/>
      <c r="N54" s="694" t="s">
        <v>233</v>
      </c>
      <c r="O54" s="695"/>
    </row>
    <row r="55" spans="1:15" ht="22.5" customHeight="1">
      <c r="A55" s="6"/>
      <c r="B55" s="6" t="s">
        <v>148</v>
      </c>
      <c r="F55" s="658">
        <v>0</v>
      </c>
      <c r="G55" s="659"/>
      <c r="H55" s="658">
        <v>0</v>
      </c>
      <c r="I55" s="659"/>
      <c r="J55" s="660">
        <f t="shared" si="3"/>
        <v>0</v>
      </c>
      <c r="K55" s="661"/>
      <c r="L55" s="70" t="s">
        <v>186</v>
      </c>
      <c r="M55" s="107">
        <v>1373088</v>
      </c>
      <c r="N55" s="127" t="s">
        <v>193</v>
      </c>
      <c r="O55" s="157">
        <v>7000000</v>
      </c>
    </row>
    <row r="56" spans="1:15" ht="22.5" customHeight="1">
      <c r="A56" s="6"/>
      <c r="B56" s="6" t="s">
        <v>153</v>
      </c>
      <c r="F56" s="658">
        <v>2900000</v>
      </c>
      <c r="G56" s="659"/>
      <c r="H56" s="658">
        <v>2278876</v>
      </c>
      <c r="I56" s="659"/>
      <c r="J56" s="660">
        <f t="shared" si="3"/>
        <v>621124</v>
      </c>
      <c r="K56" s="661"/>
      <c r="L56" s="70" t="s">
        <v>187</v>
      </c>
      <c r="M56" s="107">
        <v>833526</v>
      </c>
      <c r="N56" s="127" t="s">
        <v>109</v>
      </c>
      <c r="O56" s="158">
        <v>850000</v>
      </c>
    </row>
    <row r="57" spans="1:15" ht="22.5" customHeight="1">
      <c r="A57" s="6"/>
      <c r="B57" s="6" t="s">
        <v>156</v>
      </c>
      <c r="F57" s="658">
        <v>5170000</v>
      </c>
      <c r="G57" s="659"/>
      <c r="H57" s="658">
        <v>3008771</v>
      </c>
      <c r="I57" s="659"/>
      <c r="J57" s="660">
        <f t="shared" si="3"/>
        <v>2161229</v>
      </c>
      <c r="K57" s="661"/>
      <c r="L57" s="70" t="s">
        <v>190</v>
      </c>
      <c r="M57" s="107">
        <v>1405401</v>
      </c>
      <c r="N57" s="127" t="s">
        <v>195</v>
      </c>
      <c r="O57" s="158">
        <v>500000</v>
      </c>
    </row>
    <row r="58" spans="1:15" ht="22.5" customHeight="1">
      <c r="A58" s="6"/>
      <c r="B58" s="6" t="s">
        <v>81</v>
      </c>
      <c r="F58" s="658">
        <v>1845000</v>
      </c>
      <c r="G58" s="659"/>
      <c r="H58" s="658">
        <v>1356587</v>
      </c>
      <c r="I58" s="659"/>
      <c r="J58" s="660">
        <f t="shared" si="3"/>
        <v>488413</v>
      </c>
      <c r="K58" s="661"/>
      <c r="L58" s="70" t="s">
        <v>185</v>
      </c>
      <c r="M58" s="107">
        <v>1606590</v>
      </c>
      <c r="N58" s="127" t="s">
        <v>200</v>
      </c>
      <c r="O58" s="159">
        <v>367080</v>
      </c>
    </row>
    <row r="59" spans="1:15" ht="22.5" customHeight="1">
      <c r="A59" s="6"/>
      <c r="B59" s="6" t="s">
        <v>75</v>
      </c>
      <c r="F59" s="658">
        <v>400000</v>
      </c>
      <c r="G59" s="659"/>
      <c r="H59" s="658">
        <v>318403</v>
      </c>
      <c r="I59" s="659"/>
      <c r="J59" s="660">
        <f t="shared" si="3"/>
        <v>81597</v>
      </c>
      <c r="K59" s="661"/>
      <c r="L59" s="70" t="s">
        <v>130</v>
      </c>
      <c r="M59" s="108">
        <v>157940</v>
      </c>
      <c r="N59" s="127" t="s">
        <v>203</v>
      </c>
      <c r="O59" s="157">
        <v>1100000</v>
      </c>
    </row>
    <row r="60" spans="1:15" ht="22.5" customHeight="1">
      <c r="A60" s="6"/>
      <c r="B60" s="6" t="s">
        <v>56</v>
      </c>
      <c r="F60" s="658">
        <v>3240000</v>
      </c>
      <c r="G60" s="659"/>
      <c r="H60" s="658">
        <v>3822246</v>
      </c>
      <c r="I60" s="659"/>
      <c r="J60" s="660">
        <f t="shared" si="3"/>
        <v>-582246</v>
      </c>
      <c r="K60" s="661"/>
      <c r="L60" s="70" t="s">
        <v>358</v>
      </c>
      <c r="M60" s="107">
        <v>81800</v>
      </c>
      <c r="N60" s="127" t="s">
        <v>204</v>
      </c>
      <c r="O60" s="157">
        <v>1100000</v>
      </c>
    </row>
    <row r="61" spans="1:15" ht="22.5" customHeight="1">
      <c r="A61" s="6"/>
      <c r="B61" s="6" t="s">
        <v>157</v>
      </c>
      <c r="F61" s="658">
        <v>180000</v>
      </c>
      <c r="G61" s="659"/>
      <c r="H61" s="658">
        <v>16923</v>
      </c>
      <c r="I61" s="659"/>
      <c r="J61" s="660">
        <f t="shared" si="3"/>
        <v>163077</v>
      </c>
      <c r="K61" s="661"/>
      <c r="L61" s="70" t="s">
        <v>364</v>
      </c>
      <c r="M61" s="109">
        <v>30898</v>
      </c>
      <c r="N61" s="127" t="s">
        <v>206</v>
      </c>
      <c r="O61" s="152">
        <v>215157</v>
      </c>
    </row>
    <row r="62" spans="1:15" ht="22.5" customHeight="1">
      <c r="A62" s="6"/>
      <c r="B62" s="6" t="s">
        <v>162</v>
      </c>
      <c r="F62" s="658">
        <v>120000</v>
      </c>
      <c r="G62" s="659"/>
      <c r="H62" s="658">
        <v>144636</v>
      </c>
      <c r="I62" s="659"/>
      <c r="J62" s="660">
        <f t="shared" si="3"/>
        <v>-24636</v>
      </c>
      <c r="K62" s="661"/>
      <c r="L62" s="70" t="s">
        <v>134</v>
      </c>
      <c r="M62" s="110">
        <v>7436053</v>
      </c>
      <c r="N62" s="83" t="s">
        <v>209</v>
      </c>
      <c r="O62" s="157">
        <v>100000</v>
      </c>
    </row>
    <row r="63" spans="1:15" ht="22.5" customHeight="1">
      <c r="A63" s="6"/>
      <c r="B63" s="6" t="s">
        <v>160</v>
      </c>
      <c r="F63" s="658">
        <v>210000</v>
      </c>
      <c r="G63" s="659"/>
      <c r="H63" s="658">
        <v>153500</v>
      </c>
      <c r="I63" s="659"/>
      <c r="J63" s="660">
        <f t="shared" si="3"/>
        <v>56500</v>
      </c>
      <c r="K63" s="661"/>
      <c r="L63" s="70" t="s">
        <v>313</v>
      </c>
      <c r="M63" s="94">
        <v>1099519</v>
      </c>
      <c r="N63" s="127" t="s">
        <v>210</v>
      </c>
      <c r="O63" s="152">
        <v>427342</v>
      </c>
    </row>
    <row r="64" spans="1:15" ht="22.5" customHeight="1">
      <c r="A64" s="6"/>
      <c r="B64" s="6" t="s">
        <v>100</v>
      </c>
      <c r="F64" s="658">
        <v>40000</v>
      </c>
      <c r="G64" s="659"/>
      <c r="H64" s="658">
        <v>34668</v>
      </c>
      <c r="I64" s="659"/>
      <c r="J64" s="660">
        <f t="shared" si="3"/>
        <v>5332</v>
      </c>
      <c r="K64" s="661"/>
      <c r="L64" s="79" t="s">
        <v>361</v>
      </c>
      <c r="M64" s="111">
        <v>487972</v>
      </c>
      <c r="N64" s="132" t="s">
        <v>34</v>
      </c>
      <c r="O64" s="146">
        <v>2876389</v>
      </c>
    </row>
    <row r="65" spans="1:15" ht="22.5" customHeight="1">
      <c r="A65" s="6"/>
      <c r="B65" s="6" t="s">
        <v>36</v>
      </c>
      <c r="F65" s="696">
        <v>0</v>
      </c>
      <c r="G65" s="697"/>
      <c r="H65" s="696">
        <v>0</v>
      </c>
      <c r="I65" s="697"/>
      <c r="J65" s="698">
        <f t="shared" si="3"/>
        <v>0</v>
      </c>
      <c r="K65" s="699"/>
      <c r="L65" s="80" t="s">
        <v>360</v>
      </c>
      <c r="M65" s="112">
        <v>1241545</v>
      </c>
      <c r="N65" s="133" t="s">
        <v>367</v>
      </c>
      <c r="O65" s="160">
        <v>783519</v>
      </c>
    </row>
    <row r="66" spans="1:15" ht="22.5" customHeight="1">
      <c r="A66" s="6"/>
      <c r="B66" s="6" t="s">
        <v>164</v>
      </c>
      <c r="F66" s="696">
        <v>50000</v>
      </c>
      <c r="G66" s="697"/>
      <c r="H66" s="696">
        <v>29500</v>
      </c>
      <c r="I66" s="697"/>
      <c r="J66" s="698">
        <f t="shared" si="3"/>
        <v>20500</v>
      </c>
      <c r="K66" s="699"/>
      <c r="L66" s="81" t="s">
        <v>180</v>
      </c>
      <c r="M66" s="113">
        <v>396053</v>
      </c>
      <c r="N66" s="134"/>
      <c r="O66" s="145"/>
    </row>
    <row r="67" spans="1:15" ht="22.5" customHeight="1">
      <c r="A67" s="6"/>
      <c r="B67" s="6" t="s">
        <v>214</v>
      </c>
      <c r="F67" s="696">
        <v>900000</v>
      </c>
      <c r="G67" s="697"/>
      <c r="H67" s="696">
        <v>1325744</v>
      </c>
      <c r="I67" s="697"/>
      <c r="J67" s="698">
        <f t="shared" si="3"/>
        <v>-425744</v>
      </c>
      <c r="K67" s="699"/>
      <c r="L67" s="82" t="s">
        <v>228</v>
      </c>
      <c r="M67" s="114">
        <f>SUM(M55:M66)</f>
        <v>16150385</v>
      </c>
      <c r="N67" s="82" t="s">
        <v>225</v>
      </c>
      <c r="O67" s="114">
        <f>SUM(O55:O65)</f>
        <v>15319487</v>
      </c>
    </row>
    <row r="68" spans="1:15" ht="22.5" customHeight="1">
      <c r="A68" s="6"/>
      <c r="B68" s="6" t="s">
        <v>170</v>
      </c>
      <c r="E68" s="46"/>
      <c r="F68" s="696">
        <v>3000000</v>
      </c>
      <c r="G68" s="697"/>
      <c r="H68" s="696">
        <v>2697050</v>
      </c>
      <c r="I68" s="697"/>
      <c r="J68" s="698">
        <f t="shared" si="3"/>
        <v>302950</v>
      </c>
      <c r="K68" s="699"/>
      <c r="L68" s="78"/>
      <c r="M68" s="115" t="s">
        <v>18</v>
      </c>
      <c r="N68" s="700">
        <f>M67+O67</f>
        <v>31469872</v>
      </c>
      <c r="O68" s="701"/>
    </row>
    <row r="69" spans="1:15" ht="22.5" customHeight="1">
      <c r="A69" s="6"/>
      <c r="B69" s="6"/>
      <c r="E69" s="46"/>
      <c r="F69" s="658"/>
      <c r="G69" s="659"/>
      <c r="H69" s="658"/>
      <c r="I69" s="659"/>
      <c r="J69" s="660"/>
      <c r="K69" s="661"/>
      <c r="L69" s="702" t="s">
        <v>231</v>
      </c>
      <c r="M69" s="703"/>
      <c r="N69" s="703"/>
      <c r="O69" s="704"/>
    </row>
    <row r="70" spans="1:15" ht="22.5" customHeight="1">
      <c r="A70" s="6"/>
      <c r="B70" s="6"/>
      <c r="E70" s="46"/>
      <c r="H70" s="696"/>
      <c r="I70" s="697"/>
      <c r="J70" s="6"/>
      <c r="K70" s="46"/>
      <c r="L70" s="83" t="s">
        <v>222</v>
      </c>
      <c r="M70" s="94">
        <f>400000+500000+99000-99000+85580+164+10293-500000+364000+74000+36600+41760+2257+6670+150000+163000+2500</f>
        <v>1336824</v>
      </c>
      <c r="N70" s="83" t="s">
        <v>219</v>
      </c>
      <c r="O70" s="152">
        <f>300000</f>
        <v>300000</v>
      </c>
    </row>
    <row r="71" spans="1:15" ht="22.5" customHeight="1">
      <c r="A71" s="6"/>
      <c r="B71" s="6"/>
      <c r="E71" s="46"/>
      <c r="F71" s="6"/>
      <c r="G71" s="46"/>
      <c r="H71" s="6"/>
      <c r="I71" s="46"/>
      <c r="J71" s="6"/>
      <c r="K71" s="46"/>
      <c r="L71" s="83" t="s">
        <v>223</v>
      </c>
      <c r="M71" s="94">
        <f>50000+420000+40000+380000+280000+110000-280000+137916+25000+30000+13185+1800+4041+5339+990+626+6160+5469+1926+10000+12000+353-420000+90720+224640+18000+27000+20000+1970+21995+5470+7896+13084+6110+13500+784+276+11400+9000+3280+2796+20000-40000+4000+8000+18150+1610+2500+5541</f>
        <v>1332527</v>
      </c>
      <c r="N71" s="135"/>
      <c r="O71" s="152"/>
    </row>
    <row r="72" spans="1:15" ht="22.5" customHeight="1">
      <c r="A72" s="6"/>
      <c r="B72" s="6"/>
      <c r="E72" s="46"/>
      <c r="F72" s="52"/>
      <c r="G72" s="44"/>
      <c r="H72" s="6"/>
      <c r="I72" s="46"/>
      <c r="J72" s="6"/>
      <c r="K72" s="46"/>
      <c r="L72" s="83" t="s">
        <v>216</v>
      </c>
      <c r="M72" s="94">
        <f>18000+10500+320+1700+7000+1900</f>
        <v>39420</v>
      </c>
      <c r="N72" s="130"/>
      <c r="O72" s="145"/>
    </row>
    <row r="73" spans="1:15" ht="22.5" customHeight="1">
      <c r="A73" s="6"/>
      <c r="B73" s="6"/>
      <c r="F73" s="52"/>
      <c r="G73" s="44"/>
      <c r="H73" s="6"/>
      <c r="I73" s="46"/>
      <c r="J73" s="6"/>
      <c r="K73" s="46"/>
      <c r="L73" s="84"/>
      <c r="M73" s="116"/>
      <c r="N73" s="82" t="s">
        <v>228</v>
      </c>
      <c r="O73" s="114">
        <f>M70+M71+M72+M73+O71+O70</f>
        <v>3008771</v>
      </c>
    </row>
    <row r="74" spans="1:15" ht="22.5" customHeight="1">
      <c r="A74" s="6"/>
      <c r="B74" s="6"/>
      <c r="F74" s="52"/>
      <c r="G74" s="44"/>
      <c r="H74" s="6"/>
      <c r="I74" s="46"/>
      <c r="J74" s="6"/>
      <c r="K74" s="46"/>
      <c r="L74" s="702" t="s">
        <v>84</v>
      </c>
      <c r="M74" s="703"/>
      <c r="N74" s="703"/>
      <c r="O74" s="704"/>
    </row>
    <row r="75" spans="1:15" ht="22.5" customHeight="1">
      <c r="A75" s="6"/>
      <c r="B75" s="6"/>
      <c r="F75" s="52"/>
      <c r="G75" s="44"/>
      <c r="H75" s="6"/>
      <c r="I75" s="46"/>
      <c r="J75" s="6"/>
      <c r="K75" s="46"/>
      <c r="L75" s="85"/>
      <c r="M75" s="705">
        <f>H53-N68-O73-H85</f>
        <v>3031302</v>
      </c>
      <c r="N75" s="705"/>
      <c r="O75" s="161"/>
    </row>
    <row r="76" spans="1:15" ht="22.5" customHeight="1">
      <c r="A76" s="6"/>
      <c r="B76" s="6"/>
      <c r="F76" s="52"/>
      <c r="G76" s="44"/>
      <c r="H76" s="6"/>
      <c r="I76" s="46"/>
      <c r="J76" s="6"/>
      <c r="K76" s="46"/>
      <c r="L76" s="706" t="s">
        <v>234</v>
      </c>
      <c r="M76" s="707"/>
      <c r="N76" s="708">
        <f>N68+O73+M75</f>
        <v>37509945</v>
      </c>
      <c r="O76" s="709"/>
    </row>
    <row r="77" spans="1:15" ht="22.5" customHeight="1">
      <c r="A77" s="6"/>
      <c r="B77" s="18" t="s">
        <v>44</v>
      </c>
      <c r="C77" s="27"/>
      <c r="D77" s="27"/>
      <c r="E77" s="27"/>
      <c r="F77" s="674">
        <f>SUM(F78:G84)</f>
        <v>0</v>
      </c>
      <c r="G77" s="675"/>
      <c r="H77" s="674">
        <f>SUM(H78:I84)</f>
        <v>0</v>
      </c>
      <c r="I77" s="675"/>
      <c r="J77" s="710">
        <f t="shared" ref="J77:J85" si="4">F77-H77</f>
        <v>0</v>
      </c>
      <c r="K77" s="711"/>
      <c r="L77" s="22"/>
      <c r="M77" s="118"/>
      <c r="N77" s="118"/>
      <c r="O77" s="58"/>
    </row>
    <row r="78" spans="1:15" ht="22.5" customHeight="1">
      <c r="A78" s="6"/>
      <c r="B78" s="6"/>
      <c r="C78" s="1" t="s">
        <v>176</v>
      </c>
      <c r="F78" s="678">
        <v>0</v>
      </c>
      <c r="G78" s="712"/>
      <c r="H78" s="678">
        <v>0</v>
      </c>
      <c r="I78" s="712"/>
      <c r="J78" s="713">
        <f t="shared" si="4"/>
        <v>0</v>
      </c>
      <c r="K78" s="714"/>
      <c r="O78" s="46"/>
    </row>
    <row r="79" spans="1:15" ht="22.5" customHeight="1">
      <c r="A79" s="6"/>
      <c r="B79" s="6"/>
      <c r="C79" s="1" t="s">
        <v>128</v>
      </c>
      <c r="F79" s="658">
        <v>0</v>
      </c>
      <c r="G79" s="715"/>
      <c r="H79" s="658">
        <v>0</v>
      </c>
      <c r="I79" s="715"/>
      <c r="J79" s="660">
        <f t="shared" si="4"/>
        <v>0</v>
      </c>
      <c r="K79" s="661"/>
      <c r="O79" s="46"/>
    </row>
    <row r="80" spans="1:15" ht="22.5" customHeight="1">
      <c r="A80" s="6"/>
      <c r="B80" s="6"/>
      <c r="C80" s="1" t="s">
        <v>23</v>
      </c>
      <c r="F80" s="658">
        <v>0</v>
      </c>
      <c r="G80" s="715"/>
      <c r="H80" s="658">
        <v>0</v>
      </c>
      <c r="I80" s="715"/>
      <c r="J80" s="660">
        <f t="shared" si="4"/>
        <v>0</v>
      </c>
      <c r="K80" s="661"/>
      <c r="O80" s="46"/>
    </row>
    <row r="81" spans="1:15" customFormat="1" ht="22.5" customHeight="1">
      <c r="A81" s="13"/>
      <c r="B81" s="13"/>
      <c r="C81" s="716" t="s">
        <v>194</v>
      </c>
      <c r="D81" s="717"/>
      <c r="E81" s="718"/>
      <c r="F81" s="658">
        <v>0</v>
      </c>
      <c r="G81" s="715"/>
      <c r="H81" s="658">
        <v>0</v>
      </c>
      <c r="I81" s="715"/>
      <c r="J81" s="660">
        <f t="shared" si="4"/>
        <v>0</v>
      </c>
      <c r="K81" s="661"/>
      <c r="O81" s="162"/>
    </row>
    <row r="82" spans="1:15" customFormat="1" ht="22.5" customHeight="1">
      <c r="A82" s="13"/>
      <c r="B82" s="13"/>
      <c r="C82" s="1" t="s">
        <v>329</v>
      </c>
      <c r="F82" s="658">
        <v>0</v>
      </c>
      <c r="G82" s="715"/>
      <c r="H82" s="658">
        <v>0</v>
      </c>
      <c r="I82" s="715"/>
      <c r="J82" s="660">
        <f t="shared" si="4"/>
        <v>0</v>
      </c>
      <c r="K82" s="661"/>
      <c r="O82" s="162"/>
    </row>
    <row r="83" spans="1:15" customFormat="1" ht="22.5" customHeight="1">
      <c r="A83" s="13"/>
      <c r="B83" s="13"/>
      <c r="C83" s="1" t="s">
        <v>349</v>
      </c>
      <c r="F83" s="658">
        <v>0</v>
      </c>
      <c r="G83" s="715"/>
      <c r="H83" s="658">
        <v>0</v>
      </c>
      <c r="I83" s="715"/>
      <c r="J83" s="660">
        <f t="shared" si="4"/>
        <v>0</v>
      </c>
      <c r="K83" s="661"/>
      <c r="O83" s="162"/>
    </row>
    <row r="84" spans="1:15" customFormat="1" ht="22.5" customHeight="1">
      <c r="A84" s="13"/>
      <c r="B84" s="21"/>
      <c r="C84" s="26" t="s">
        <v>30</v>
      </c>
      <c r="D84" s="32"/>
      <c r="E84" s="32"/>
      <c r="F84" s="719">
        <v>0</v>
      </c>
      <c r="G84" s="720"/>
      <c r="H84" s="719">
        <v>0</v>
      </c>
      <c r="I84" s="720"/>
      <c r="J84" s="721">
        <f t="shared" si="4"/>
        <v>0</v>
      </c>
      <c r="K84" s="722"/>
      <c r="L84" s="32"/>
      <c r="M84" s="32"/>
      <c r="N84" s="32"/>
      <c r="O84" s="59"/>
    </row>
    <row r="85" spans="1:15" ht="22.5" customHeight="1">
      <c r="A85" s="8"/>
      <c r="B85" s="8" t="s">
        <v>2</v>
      </c>
      <c r="C85" s="20"/>
      <c r="D85" s="20"/>
      <c r="E85" s="20"/>
      <c r="F85" s="723">
        <v>1600000</v>
      </c>
      <c r="G85" s="724"/>
      <c r="H85" s="723">
        <v>989864</v>
      </c>
      <c r="I85" s="724"/>
      <c r="J85" s="725">
        <f t="shared" si="4"/>
        <v>610136</v>
      </c>
      <c r="K85" s="726"/>
      <c r="L85" s="727" t="s">
        <v>285</v>
      </c>
      <c r="M85" s="728"/>
      <c r="N85" s="728"/>
      <c r="O85" s="729"/>
    </row>
    <row r="86" spans="1:15" ht="22.5" customHeight="1">
      <c r="F86" s="33"/>
      <c r="H86" s="33"/>
      <c r="J86" s="61"/>
      <c r="K86" s="61"/>
      <c r="L86" s="4"/>
      <c r="M86" s="4"/>
      <c r="N86" s="4"/>
      <c r="O86" s="4"/>
    </row>
    <row r="87" spans="1:15" ht="22.5" customHeight="1">
      <c r="F87" s="33"/>
      <c r="H87" s="33"/>
      <c r="J87" s="61"/>
      <c r="K87" s="61"/>
      <c r="L87" s="4"/>
      <c r="M87" s="4"/>
      <c r="N87" s="4"/>
      <c r="O87" s="4"/>
    </row>
    <row r="88" spans="1:15" ht="22.5" customHeight="1">
      <c r="F88" s="33"/>
      <c r="H88" s="33"/>
      <c r="J88" s="61"/>
      <c r="K88" s="61"/>
      <c r="L88" s="4"/>
      <c r="M88" s="4"/>
      <c r="N88" s="4"/>
      <c r="O88" s="4"/>
    </row>
    <row r="89" spans="1:15" ht="22.5" customHeight="1">
      <c r="F89" s="33"/>
      <c r="H89" s="33"/>
      <c r="J89" s="61"/>
      <c r="K89" s="61"/>
      <c r="L89" s="4"/>
      <c r="M89" s="4"/>
      <c r="N89" s="4"/>
      <c r="O89" s="4"/>
    </row>
    <row r="90" spans="1:15" ht="22.5" customHeight="1">
      <c r="F90" s="33"/>
      <c r="H90" s="33"/>
      <c r="J90" s="61"/>
      <c r="K90" s="61"/>
      <c r="L90" s="4"/>
      <c r="M90" s="4"/>
      <c r="N90" s="4"/>
      <c r="O90" s="4"/>
    </row>
    <row r="91" spans="1:15" ht="22.5" customHeight="1">
      <c r="F91" s="33"/>
      <c r="H91" s="33"/>
      <c r="J91" s="61"/>
      <c r="K91" s="61"/>
      <c r="L91" s="4"/>
      <c r="M91" s="4"/>
      <c r="N91" s="4"/>
      <c r="O91" s="4"/>
    </row>
    <row r="92" spans="1:15" ht="22.5" customHeight="1">
      <c r="F92" s="33"/>
      <c r="H92" s="33"/>
      <c r="J92" s="61"/>
      <c r="K92" s="61"/>
      <c r="L92" s="4"/>
      <c r="M92" s="4"/>
      <c r="N92" s="4"/>
      <c r="O92" s="4"/>
    </row>
    <row r="93" spans="1:15" ht="18" customHeight="1">
      <c r="A93" s="738" t="s">
        <v>17</v>
      </c>
      <c r="B93" s="738"/>
      <c r="L93" s="738" t="s">
        <v>82</v>
      </c>
      <c r="M93" s="738"/>
      <c r="N93" s="738" t="s">
        <v>158</v>
      </c>
      <c r="O93" s="738"/>
    </row>
    <row r="94" spans="1:15" ht="18" customHeight="1">
      <c r="A94" s="739"/>
      <c r="B94" s="739"/>
      <c r="E94" s="33"/>
      <c r="G94" s="33"/>
      <c r="L94" s="739"/>
      <c r="M94" s="739"/>
      <c r="N94" s="739"/>
      <c r="O94" s="739"/>
    </row>
    <row r="95" spans="1:15" ht="22.5" customHeight="1">
      <c r="A95" s="642" t="s">
        <v>6</v>
      </c>
      <c r="B95" s="642"/>
      <c r="C95" s="642"/>
      <c r="D95" s="642"/>
      <c r="E95" s="642"/>
      <c r="F95" s="642" t="s">
        <v>178</v>
      </c>
      <c r="G95" s="642"/>
      <c r="H95" s="643" t="s">
        <v>181</v>
      </c>
      <c r="I95" s="643"/>
      <c r="J95" s="642" t="s">
        <v>69</v>
      </c>
      <c r="K95" s="642"/>
      <c r="L95" s="687" t="s">
        <v>65</v>
      </c>
      <c r="M95" s="688"/>
      <c r="N95" s="688"/>
      <c r="O95" s="689"/>
    </row>
    <row r="96" spans="1:15" ht="22.5" customHeight="1">
      <c r="A96" s="7" t="s">
        <v>138</v>
      </c>
      <c r="B96" s="15"/>
      <c r="C96" s="15"/>
      <c r="D96" s="15"/>
      <c r="E96" s="43"/>
      <c r="F96" s="690"/>
      <c r="G96" s="691"/>
      <c r="H96" s="690"/>
      <c r="I96" s="691"/>
      <c r="J96" s="690"/>
      <c r="K96" s="691"/>
      <c r="L96" s="15"/>
      <c r="M96" s="15"/>
      <c r="N96" s="15"/>
      <c r="O96" s="56"/>
    </row>
    <row r="97" spans="1:15" ht="22.5" customHeight="1">
      <c r="A97" s="6" t="s">
        <v>240</v>
      </c>
      <c r="B97" s="20"/>
      <c r="C97" s="20"/>
      <c r="D97" s="20"/>
      <c r="E97" s="35"/>
      <c r="F97" s="664">
        <f>F98+F99+F100+F101+F102+F106+F107+F108+F109+F110+F114+F115+F116+F117+F118+F119+F120</f>
        <v>6903000</v>
      </c>
      <c r="G97" s="669"/>
      <c r="H97" s="664">
        <f>H98+H99+H100+H101+H102+H106+H107+H108+H109+H110+H114+H115+H116+H117+H118+H119</f>
        <v>3712632</v>
      </c>
      <c r="I97" s="669"/>
      <c r="J97" s="666">
        <f>J98+J99+J100+J101+J102+J106+J107+J108+J109+J110+J114+J115+J116+J117+J118+J119</f>
        <v>3190368</v>
      </c>
      <c r="K97" s="667"/>
      <c r="L97" s="20"/>
      <c r="M97" s="20"/>
      <c r="N97" s="20"/>
      <c r="O97" s="57"/>
    </row>
    <row r="98" spans="1:15" ht="22.5" customHeight="1">
      <c r="A98" s="6"/>
      <c r="B98" s="7" t="s">
        <v>243</v>
      </c>
      <c r="C98" s="15"/>
      <c r="D98" s="15"/>
      <c r="E98" s="15"/>
      <c r="F98" s="652">
        <v>1000000</v>
      </c>
      <c r="G98" s="653"/>
      <c r="H98" s="652">
        <v>536740</v>
      </c>
      <c r="I98" s="653"/>
      <c r="J98" s="654">
        <f t="shared" ref="J98:J121" si="5">F98-H98</f>
        <v>463260</v>
      </c>
      <c r="K98" s="655"/>
      <c r="L98" s="15"/>
      <c r="M98" s="15"/>
      <c r="N98" s="15"/>
      <c r="O98" s="56"/>
    </row>
    <row r="99" spans="1:15" ht="22.5" customHeight="1">
      <c r="A99" s="6"/>
      <c r="B99" s="6" t="s">
        <v>111</v>
      </c>
      <c r="F99" s="658">
        <v>700000</v>
      </c>
      <c r="G99" s="659"/>
      <c r="H99" s="658">
        <v>314000</v>
      </c>
      <c r="I99" s="659"/>
      <c r="J99" s="660">
        <f t="shared" si="5"/>
        <v>386000</v>
      </c>
      <c r="K99" s="661"/>
      <c r="O99" s="46"/>
    </row>
    <row r="100" spans="1:15" ht="22.5" customHeight="1">
      <c r="A100" s="6"/>
      <c r="B100" s="6" t="s">
        <v>160</v>
      </c>
      <c r="F100" s="658">
        <v>250000</v>
      </c>
      <c r="G100" s="659"/>
      <c r="H100" s="658">
        <v>234122</v>
      </c>
      <c r="I100" s="659"/>
      <c r="J100" s="660">
        <f t="shared" si="5"/>
        <v>15878</v>
      </c>
      <c r="K100" s="661"/>
      <c r="O100" s="46"/>
    </row>
    <row r="101" spans="1:15" ht="22.5" customHeight="1">
      <c r="A101" s="6"/>
      <c r="B101" s="17" t="s">
        <v>244</v>
      </c>
      <c r="C101" s="26"/>
      <c r="D101" s="26"/>
      <c r="E101" s="47"/>
      <c r="F101" s="670">
        <v>1400000</v>
      </c>
      <c r="G101" s="671"/>
      <c r="H101" s="670">
        <v>361930</v>
      </c>
      <c r="I101" s="671"/>
      <c r="J101" s="660">
        <f t="shared" si="5"/>
        <v>1038070</v>
      </c>
      <c r="K101" s="661"/>
      <c r="L101" s="17"/>
      <c r="M101" s="26"/>
      <c r="N101" s="26"/>
      <c r="O101" s="47"/>
    </row>
    <row r="102" spans="1:15" ht="22.5" customHeight="1">
      <c r="A102" s="6"/>
      <c r="B102" s="18" t="s">
        <v>247</v>
      </c>
      <c r="C102" s="27"/>
      <c r="D102" s="27"/>
      <c r="E102" s="48"/>
      <c r="F102" s="674">
        <v>900000</v>
      </c>
      <c r="G102" s="675"/>
      <c r="H102" s="674">
        <f>SUM(H103:I105)</f>
        <v>513647</v>
      </c>
      <c r="I102" s="675"/>
      <c r="J102" s="676">
        <f t="shared" si="5"/>
        <v>386353</v>
      </c>
      <c r="K102" s="677"/>
      <c r="L102" s="18"/>
      <c r="M102" s="27"/>
      <c r="N102" s="27"/>
      <c r="O102" s="48"/>
    </row>
    <row r="103" spans="1:15" ht="22.5" customHeight="1">
      <c r="A103" s="6"/>
      <c r="B103" s="22"/>
      <c r="C103" s="1" t="s">
        <v>75</v>
      </c>
      <c r="F103" s="658">
        <v>450000</v>
      </c>
      <c r="G103" s="659"/>
      <c r="H103" s="658">
        <v>289136</v>
      </c>
      <c r="I103" s="659"/>
      <c r="J103" s="660">
        <f t="shared" si="5"/>
        <v>160864</v>
      </c>
      <c r="K103" s="661"/>
      <c r="O103" s="46"/>
    </row>
    <row r="104" spans="1:15" ht="22.5" customHeight="1">
      <c r="A104" s="6"/>
      <c r="B104" s="6"/>
      <c r="C104" s="1" t="s">
        <v>251</v>
      </c>
      <c r="F104" s="658">
        <v>450000</v>
      </c>
      <c r="G104" s="659"/>
      <c r="H104" s="658">
        <v>224511</v>
      </c>
      <c r="I104" s="659"/>
      <c r="J104" s="660">
        <f t="shared" si="5"/>
        <v>225489</v>
      </c>
      <c r="K104" s="661"/>
      <c r="O104" s="46"/>
    </row>
    <row r="105" spans="1:15" ht="22.5" customHeight="1">
      <c r="A105" s="6"/>
      <c r="B105" s="17"/>
      <c r="C105" s="26" t="s">
        <v>254</v>
      </c>
      <c r="D105" s="26"/>
      <c r="E105" s="47"/>
      <c r="F105" s="670">
        <v>0</v>
      </c>
      <c r="G105" s="671"/>
      <c r="H105" s="670">
        <v>0</v>
      </c>
      <c r="I105" s="671"/>
      <c r="J105" s="672">
        <f t="shared" si="5"/>
        <v>0</v>
      </c>
      <c r="K105" s="673"/>
      <c r="L105" s="17"/>
      <c r="M105" s="26"/>
      <c r="N105" s="26"/>
      <c r="O105" s="47"/>
    </row>
    <row r="106" spans="1:15" ht="22.5" customHeight="1">
      <c r="A106" s="6"/>
      <c r="B106" s="6" t="s">
        <v>114</v>
      </c>
      <c r="F106" s="658">
        <v>350000</v>
      </c>
      <c r="G106" s="659"/>
      <c r="H106" s="658">
        <v>521393</v>
      </c>
      <c r="I106" s="659"/>
      <c r="J106" s="660">
        <f t="shared" si="5"/>
        <v>-171393</v>
      </c>
      <c r="K106" s="661"/>
      <c r="O106" s="46"/>
    </row>
    <row r="107" spans="1:15" ht="22.5" customHeight="1">
      <c r="A107" s="6"/>
      <c r="B107" s="6" t="s">
        <v>274</v>
      </c>
      <c r="F107" s="658">
        <v>7000</v>
      </c>
      <c r="G107" s="659"/>
      <c r="H107" s="658">
        <v>2343</v>
      </c>
      <c r="I107" s="659"/>
      <c r="J107" s="660">
        <f t="shared" si="5"/>
        <v>4657</v>
      </c>
      <c r="K107" s="661"/>
      <c r="O107" s="46"/>
    </row>
    <row r="108" spans="1:15" ht="22.5" customHeight="1">
      <c r="A108" s="6"/>
      <c r="B108" s="6" t="s">
        <v>157</v>
      </c>
      <c r="F108" s="658">
        <v>26000</v>
      </c>
      <c r="G108" s="659"/>
      <c r="H108" s="658">
        <v>0</v>
      </c>
      <c r="I108" s="659"/>
      <c r="J108" s="660">
        <f t="shared" si="5"/>
        <v>26000</v>
      </c>
      <c r="K108" s="661"/>
      <c r="O108" s="46"/>
    </row>
    <row r="109" spans="1:15" ht="22.5" customHeight="1">
      <c r="A109" s="6"/>
      <c r="B109" s="17" t="s">
        <v>282</v>
      </c>
      <c r="C109" s="26"/>
      <c r="D109" s="26"/>
      <c r="E109" s="47"/>
      <c r="F109" s="670">
        <v>100000</v>
      </c>
      <c r="G109" s="671"/>
      <c r="H109" s="670">
        <v>70000</v>
      </c>
      <c r="I109" s="671"/>
      <c r="J109" s="660">
        <f t="shared" si="5"/>
        <v>30000</v>
      </c>
      <c r="K109" s="661"/>
      <c r="L109" s="17"/>
      <c r="M109" s="26"/>
      <c r="N109" s="26"/>
      <c r="O109" s="47"/>
    </row>
    <row r="110" spans="1:15" ht="22.5" customHeight="1">
      <c r="A110" s="6"/>
      <c r="B110" s="18" t="s">
        <v>256</v>
      </c>
      <c r="C110" s="27"/>
      <c r="D110" s="27"/>
      <c r="E110" s="48"/>
      <c r="F110" s="674">
        <v>830000</v>
      </c>
      <c r="G110" s="675"/>
      <c r="H110" s="674">
        <f>SUM(H111:I113)</f>
        <v>804872</v>
      </c>
      <c r="I110" s="675"/>
      <c r="J110" s="676">
        <f t="shared" si="5"/>
        <v>25128</v>
      </c>
      <c r="K110" s="677"/>
      <c r="L110" s="18"/>
      <c r="M110" s="27"/>
      <c r="N110" s="27"/>
      <c r="O110" s="48"/>
    </row>
    <row r="111" spans="1:15" ht="22.5" customHeight="1">
      <c r="A111" s="6"/>
      <c r="B111" s="22"/>
      <c r="C111" s="1" t="s">
        <v>259</v>
      </c>
      <c r="F111" s="658">
        <v>30000</v>
      </c>
      <c r="G111" s="659"/>
      <c r="H111" s="658">
        <v>19872</v>
      </c>
      <c r="I111" s="659"/>
      <c r="J111" s="713">
        <f t="shared" si="5"/>
        <v>10128</v>
      </c>
      <c r="K111" s="714"/>
      <c r="O111" s="46"/>
    </row>
    <row r="112" spans="1:15" ht="22.5" customHeight="1">
      <c r="A112" s="6"/>
      <c r="B112" s="6"/>
      <c r="C112" s="1" t="s">
        <v>15</v>
      </c>
      <c r="F112" s="658">
        <v>0</v>
      </c>
      <c r="G112" s="659"/>
      <c r="H112" s="658">
        <v>0</v>
      </c>
      <c r="I112" s="659"/>
      <c r="J112" s="660">
        <f t="shared" si="5"/>
        <v>0</v>
      </c>
      <c r="K112" s="661"/>
      <c r="O112" s="46"/>
    </row>
    <row r="113" spans="1:15" ht="22.5" customHeight="1">
      <c r="A113" s="6"/>
      <c r="B113" s="17"/>
      <c r="C113" s="26" t="s">
        <v>57</v>
      </c>
      <c r="D113" s="26"/>
      <c r="E113" s="47"/>
      <c r="F113" s="670">
        <v>800000</v>
      </c>
      <c r="G113" s="671"/>
      <c r="H113" s="670">
        <v>785000</v>
      </c>
      <c r="I113" s="671"/>
      <c r="J113" s="672">
        <f t="shared" si="5"/>
        <v>15000</v>
      </c>
      <c r="K113" s="673"/>
      <c r="L113" s="26"/>
      <c r="M113" s="26"/>
      <c r="N113" s="26"/>
      <c r="O113" s="47"/>
    </row>
    <row r="114" spans="1:15" ht="22.5" customHeight="1">
      <c r="A114" s="6"/>
      <c r="B114" s="6" t="s">
        <v>214</v>
      </c>
      <c r="F114" s="678">
        <v>120000</v>
      </c>
      <c r="G114" s="712"/>
      <c r="H114" s="678">
        <v>75600</v>
      </c>
      <c r="I114" s="712"/>
      <c r="J114" s="660">
        <f t="shared" si="5"/>
        <v>44400</v>
      </c>
      <c r="K114" s="661"/>
      <c r="O114" s="46"/>
    </row>
    <row r="115" spans="1:15" ht="22.5" customHeight="1">
      <c r="A115" s="6"/>
      <c r="B115" s="6" t="s">
        <v>260</v>
      </c>
      <c r="F115" s="658">
        <v>300000</v>
      </c>
      <c r="G115" s="659"/>
      <c r="H115" s="658">
        <v>114480</v>
      </c>
      <c r="I115" s="659"/>
      <c r="J115" s="660">
        <f t="shared" si="5"/>
        <v>185520</v>
      </c>
      <c r="K115" s="661"/>
      <c r="O115" s="46"/>
    </row>
    <row r="116" spans="1:15" ht="22.5" customHeight="1">
      <c r="A116" s="6"/>
      <c r="B116" s="6" t="s">
        <v>280</v>
      </c>
      <c r="F116" s="658">
        <v>50000</v>
      </c>
      <c r="G116" s="659"/>
      <c r="H116" s="658">
        <v>48317</v>
      </c>
      <c r="I116" s="659"/>
      <c r="J116" s="660">
        <f t="shared" si="5"/>
        <v>1683</v>
      </c>
      <c r="K116" s="661"/>
      <c r="O116" s="46"/>
    </row>
    <row r="117" spans="1:15" ht="22.5" customHeight="1">
      <c r="A117" s="6"/>
      <c r="B117" s="6" t="s">
        <v>262</v>
      </c>
      <c r="F117" s="658">
        <v>20000</v>
      </c>
      <c r="G117" s="659"/>
      <c r="H117" s="658">
        <v>0</v>
      </c>
      <c r="I117" s="659"/>
      <c r="J117" s="660">
        <f t="shared" si="5"/>
        <v>20000</v>
      </c>
      <c r="K117" s="661"/>
      <c r="O117" s="46"/>
    </row>
    <row r="118" spans="1:15" ht="22.5" customHeight="1">
      <c r="A118" s="6"/>
      <c r="B118" s="6" t="s">
        <v>263</v>
      </c>
      <c r="F118" s="658">
        <v>50000</v>
      </c>
      <c r="G118" s="659"/>
      <c r="H118" s="658">
        <v>65188</v>
      </c>
      <c r="I118" s="659"/>
      <c r="J118" s="660">
        <f t="shared" si="5"/>
        <v>-15188</v>
      </c>
      <c r="K118" s="661"/>
      <c r="O118" s="46"/>
    </row>
    <row r="119" spans="1:15" ht="22.5" customHeight="1">
      <c r="A119" s="6"/>
      <c r="B119" s="17" t="s">
        <v>2</v>
      </c>
      <c r="C119" s="26"/>
      <c r="D119" s="26"/>
      <c r="E119" s="47"/>
      <c r="F119" s="670">
        <v>800000</v>
      </c>
      <c r="G119" s="671"/>
      <c r="H119" s="670">
        <v>50000</v>
      </c>
      <c r="I119" s="671"/>
      <c r="J119" s="672">
        <f t="shared" si="5"/>
        <v>750000</v>
      </c>
      <c r="K119" s="673"/>
      <c r="L119" s="17"/>
      <c r="M119" s="26"/>
      <c r="N119" s="26"/>
      <c r="O119" s="47"/>
    </row>
    <row r="120" spans="1:15" ht="22.5" customHeight="1">
      <c r="A120" s="14"/>
      <c r="B120" s="6" t="s">
        <v>290</v>
      </c>
      <c r="F120" s="670">
        <v>0</v>
      </c>
      <c r="G120" s="671"/>
      <c r="H120" s="762">
        <v>0</v>
      </c>
      <c r="I120" s="763"/>
      <c r="J120" s="730">
        <f t="shared" si="5"/>
        <v>0</v>
      </c>
      <c r="K120" s="731"/>
      <c r="L120" s="6"/>
      <c r="O120" s="46"/>
    </row>
    <row r="121" spans="1:15" ht="22.5" customHeight="1">
      <c r="A121" s="754" t="s">
        <v>226</v>
      </c>
      <c r="B121" s="755"/>
      <c r="C121" s="755"/>
      <c r="D121" s="755"/>
      <c r="E121" s="756"/>
      <c r="F121" s="746">
        <f>F53+F97</f>
        <v>43166000</v>
      </c>
      <c r="G121" s="760"/>
      <c r="H121" s="746">
        <f>H53+H97</f>
        <v>42212441</v>
      </c>
      <c r="I121" s="760"/>
      <c r="J121" s="750">
        <f t="shared" si="5"/>
        <v>953559</v>
      </c>
      <c r="K121" s="751"/>
      <c r="L121" s="54"/>
      <c r="M121" s="54"/>
      <c r="N121" s="54"/>
      <c r="O121" s="155"/>
    </row>
    <row r="122" spans="1:15" ht="22.5" customHeight="1">
      <c r="A122" s="757"/>
      <c r="B122" s="758"/>
      <c r="C122" s="758"/>
      <c r="D122" s="758"/>
      <c r="E122" s="759"/>
      <c r="F122" s="748"/>
      <c r="G122" s="761"/>
      <c r="H122" s="748"/>
      <c r="I122" s="761"/>
      <c r="J122" s="752"/>
      <c r="K122" s="753"/>
      <c r="L122" s="55"/>
      <c r="M122" s="55"/>
      <c r="N122" s="55"/>
      <c r="O122" s="156"/>
    </row>
    <row r="123" spans="1:15" ht="18" customHeight="1"/>
    <row r="124" spans="1:15" ht="18" customHeight="1"/>
    <row r="125" spans="1:15" ht="18" customHeight="1"/>
    <row r="126" spans="1:15" ht="18" customHeight="1"/>
    <row r="127" spans="1:15" ht="18" customHeight="1">
      <c r="M127" s="732" t="s">
        <v>279</v>
      </c>
      <c r="N127" s="732"/>
    </row>
    <row r="128" spans="1:15" ht="18" customHeight="1">
      <c r="B128" s="23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136"/>
    </row>
    <row r="129" spans="2:14" ht="18" customHeight="1">
      <c r="B129" s="24"/>
      <c r="C129" s="29" t="s">
        <v>266</v>
      </c>
      <c r="D129" s="29"/>
      <c r="E129" s="29"/>
      <c r="F129" s="29" t="s">
        <v>270</v>
      </c>
      <c r="G129" s="29"/>
      <c r="H129" s="29"/>
      <c r="I129" s="29"/>
      <c r="J129" s="29"/>
      <c r="K129" s="29"/>
      <c r="L129" s="29"/>
      <c r="M129" s="29"/>
      <c r="N129" s="137"/>
    </row>
    <row r="130" spans="2:14" ht="18" customHeight="1">
      <c r="B130" s="24"/>
      <c r="C130" s="733">
        <f>H46</f>
        <v>47145246</v>
      </c>
      <c r="D130" s="733"/>
      <c r="E130" s="50" t="s">
        <v>267</v>
      </c>
      <c r="F130" s="733">
        <f>H121</f>
        <v>42212441</v>
      </c>
      <c r="G130" s="733"/>
      <c r="H130" s="50" t="s">
        <v>28</v>
      </c>
      <c r="I130" s="734">
        <f>C130-F130</f>
        <v>4932805</v>
      </c>
      <c r="J130" s="734"/>
      <c r="K130" s="716" t="s">
        <v>220</v>
      </c>
      <c r="L130" s="716"/>
      <c r="M130" s="716"/>
      <c r="N130" s="137"/>
    </row>
    <row r="131" spans="2:14" ht="18" customHeight="1">
      <c r="B131" s="24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137"/>
    </row>
    <row r="132" spans="2:14" ht="18" customHeight="1">
      <c r="B132" s="24"/>
      <c r="C132" s="29"/>
      <c r="D132" s="29"/>
      <c r="E132" s="29"/>
      <c r="F132" s="716" t="s">
        <v>255</v>
      </c>
      <c r="G132" s="716"/>
      <c r="H132" s="29"/>
      <c r="I132" s="716" t="s">
        <v>275</v>
      </c>
      <c r="J132" s="716"/>
      <c r="K132" s="716"/>
      <c r="L132" s="716" t="s">
        <v>277</v>
      </c>
      <c r="M132" s="716"/>
      <c r="N132" s="137"/>
    </row>
    <row r="133" spans="2:14" ht="18" customHeight="1">
      <c r="B133" s="24"/>
      <c r="C133" s="29"/>
      <c r="D133" s="29"/>
      <c r="E133" s="29"/>
      <c r="F133" s="734">
        <f>I130</f>
        <v>4932805</v>
      </c>
      <c r="G133" s="734"/>
      <c r="H133" s="50" t="s">
        <v>59</v>
      </c>
      <c r="I133" s="733">
        <v>5184061</v>
      </c>
      <c r="J133" s="733"/>
      <c r="K133" s="50" t="s">
        <v>28</v>
      </c>
      <c r="L133" s="735">
        <f>I133+F133</f>
        <v>10116866</v>
      </c>
      <c r="M133" s="716"/>
      <c r="N133" s="137"/>
    </row>
    <row r="134" spans="2:14" ht="18" customHeight="1">
      <c r="B134" s="25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138"/>
    </row>
    <row r="135" spans="2:14" ht="18" customHeight="1"/>
    <row r="136" spans="2:14" ht="18" customHeight="1"/>
    <row r="137" spans="2:14" ht="18" customHeight="1"/>
    <row r="138" spans="2:14" ht="18" customHeight="1"/>
    <row r="139" spans="2:14" ht="18" customHeight="1"/>
    <row r="140" spans="2:14" ht="18" customHeight="1"/>
    <row r="141" spans="2:14" ht="18" customHeight="1"/>
    <row r="142" spans="2:14" ht="16.5" customHeight="1"/>
    <row r="143" spans="2:14" ht="16.5" customHeight="1"/>
    <row r="144" spans="2:1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</sheetData>
  <mergeCells count="316">
    <mergeCell ref="F133:G133"/>
    <mergeCell ref="I133:J133"/>
    <mergeCell ref="L133:M133"/>
    <mergeCell ref="A1:O2"/>
    <mergeCell ref="A3:O4"/>
    <mergeCell ref="A5:B6"/>
    <mergeCell ref="L5:M6"/>
    <mergeCell ref="N5:O6"/>
    <mergeCell ref="A46:E47"/>
    <mergeCell ref="F46:G47"/>
    <mergeCell ref="H46:I47"/>
    <mergeCell ref="J46:K47"/>
    <mergeCell ref="A49:B50"/>
    <mergeCell ref="L49:M50"/>
    <mergeCell ref="N49:O50"/>
    <mergeCell ref="A93:B94"/>
    <mergeCell ref="L93:M94"/>
    <mergeCell ref="N93:O94"/>
    <mergeCell ref="A121:E122"/>
    <mergeCell ref="F121:G122"/>
    <mergeCell ref="H121:I122"/>
    <mergeCell ref="J121:K122"/>
    <mergeCell ref="F120:G120"/>
    <mergeCell ref="H120:I120"/>
    <mergeCell ref="J120:K120"/>
    <mergeCell ref="M127:N127"/>
    <mergeCell ref="C130:D130"/>
    <mergeCell ref="F130:G130"/>
    <mergeCell ref="I130:J130"/>
    <mergeCell ref="K130:M130"/>
    <mergeCell ref="F132:G132"/>
    <mergeCell ref="I132:K132"/>
    <mergeCell ref="L132:M132"/>
    <mergeCell ref="F117:G117"/>
    <mergeCell ref="H117:I117"/>
    <mergeCell ref="J117:K117"/>
    <mergeCell ref="F118:G118"/>
    <mergeCell ref="H118:I118"/>
    <mergeCell ref="J118:K118"/>
    <mergeCell ref="F119:G119"/>
    <mergeCell ref="H119:I119"/>
    <mergeCell ref="J119:K119"/>
    <mergeCell ref="F114:G114"/>
    <mergeCell ref="H114:I114"/>
    <mergeCell ref="J114:K114"/>
    <mergeCell ref="F115:G115"/>
    <mergeCell ref="H115:I115"/>
    <mergeCell ref="J115:K115"/>
    <mergeCell ref="F116:G116"/>
    <mergeCell ref="H116:I116"/>
    <mergeCell ref="J116:K116"/>
    <mergeCell ref="F111:G111"/>
    <mergeCell ref="H111:I111"/>
    <mergeCell ref="J111:K111"/>
    <mergeCell ref="F112:G112"/>
    <mergeCell ref="H112:I112"/>
    <mergeCell ref="J112:K112"/>
    <mergeCell ref="F113:G113"/>
    <mergeCell ref="H113:I113"/>
    <mergeCell ref="J113:K113"/>
    <mergeCell ref="F108:G108"/>
    <mergeCell ref="H108:I108"/>
    <mergeCell ref="J108:K108"/>
    <mergeCell ref="F109:G109"/>
    <mergeCell ref="H109:I109"/>
    <mergeCell ref="J109:K109"/>
    <mergeCell ref="F110:G110"/>
    <mergeCell ref="H110:I110"/>
    <mergeCell ref="J110:K110"/>
    <mergeCell ref="F105:G105"/>
    <mergeCell ref="H105:I105"/>
    <mergeCell ref="J105:K105"/>
    <mergeCell ref="F106:G106"/>
    <mergeCell ref="H106:I106"/>
    <mergeCell ref="J106:K106"/>
    <mergeCell ref="F107:G107"/>
    <mergeCell ref="H107:I107"/>
    <mergeCell ref="J107:K107"/>
    <mergeCell ref="F102:G102"/>
    <mergeCell ref="H102:I102"/>
    <mergeCell ref="J102:K102"/>
    <mergeCell ref="F103:G103"/>
    <mergeCell ref="H103:I103"/>
    <mergeCell ref="J103:K103"/>
    <mergeCell ref="F104:G104"/>
    <mergeCell ref="H104:I104"/>
    <mergeCell ref="J104:K104"/>
    <mergeCell ref="F99:G99"/>
    <mergeCell ref="H99:I99"/>
    <mergeCell ref="J99:K99"/>
    <mergeCell ref="F100:G100"/>
    <mergeCell ref="H100:I100"/>
    <mergeCell ref="J100:K100"/>
    <mergeCell ref="F101:G101"/>
    <mergeCell ref="H101:I101"/>
    <mergeCell ref="J101:K101"/>
    <mergeCell ref="F96:G96"/>
    <mergeCell ref="H96:I96"/>
    <mergeCell ref="J96:K96"/>
    <mergeCell ref="F97:G97"/>
    <mergeCell ref="H97:I97"/>
    <mergeCell ref="J97:K97"/>
    <mergeCell ref="F98:G98"/>
    <mergeCell ref="H98:I98"/>
    <mergeCell ref="J98:K98"/>
    <mergeCell ref="F85:G85"/>
    <mergeCell ref="H85:I85"/>
    <mergeCell ref="J85:K85"/>
    <mergeCell ref="L85:O85"/>
    <mergeCell ref="A95:E95"/>
    <mergeCell ref="F95:G95"/>
    <mergeCell ref="H95:I95"/>
    <mergeCell ref="J95:K95"/>
    <mergeCell ref="L95:O95"/>
    <mergeCell ref="F82:G82"/>
    <mergeCell ref="H82:I82"/>
    <mergeCell ref="J82:K82"/>
    <mergeCell ref="F83:G83"/>
    <mergeCell ref="H83:I83"/>
    <mergeCell ref="J83:K83"/>
    <mergeCell ref="F84:G84"/>
    <mergeCell ref="H84:I84"/>
    <mergeCell ref="J84:K84"/>
    <mergeCell ref="F79:G79"/>
    <mergeCell ref="H79:I79"/>
    <mergeCell ref="J79:K79"/>
    <mergeCell ref="F80:G80"/>
    <mergeCell ref="H80:I80"/>
    <mergeCell ref="J80:K80"/>
    <mergeCell ref="C81:E81"/>
    <mergeCell ref="F81:G81"/>
    <mergeCell ref="H81:I81"/>
    <mergeCell ref="J81:K81"/>
    <mergeCell ref="L74:O74"/>
    <mergeCell ref="M75:N75"/>
    <mergeCell ref="L76:M76"/>
    <mergeCell ref="N76:O76"/>
    <mergeCell ref="F77:G77"/>
    <mergeCell ref="H77:I77"/>
    <mergeCell ref="J77:K77"/>
    <mergeCell ref="F78:G78"/>
    <mergeCell ref="H78:I78"/>
    <mergeCell ref="J78:K78"/>
    <mergeCell ref="F68:G68"/>
    <mergeCell ref="H68:I68"/>
    <mergeCell ref="J68:K68"/>
    <mergeCell ref="N68:O68"/>
    <mergeCell ref="F69:G69"/>
    <mergeCell ref="H69:I69"/>
    <mergeCell ref="J69:K69"/>
    <mergeCell ref="L69:O69"/>
    <mergeCell ref="H70:I70"/>
    <mergeCell ref="F65:G65"/>
    <mergeCell ref="H65:I65"/>
    <mergeCell ref="J65:K65"/>
    <mergeCell ref="F66:G66"/>
    <mergeCell ref="H66:I66"/>
    <mergeCell ref="J66:K66"/>
    <mergeCell ref="F67:G67"/>
    <mergeCell ref="H67:I67"/>
    <mergeCell ref="J67:K67"/>
    <mergeCell ref="F62:G62"/>
    <mergeCell ref="H62:I62"/>
    <mergeCell ref="J62:K62"/>
    <mergeCell ref="F63:G63"/>
    <mergeCell ref="H63:I63"/>
    <mergeCell ref="J63:K63"/>
    <mergeCell ref="F64:G64"/>
    <mergeCell ref="H64:I64"/>
    <mergeCell ref="J64:K64"/>
    <mergeCell ref="F59:G59"/>
    <mergeCell ref="H59:I59"/>
    <mergeCell ref="J59:K59"/>
    <mergeCell ref="F60:G60"/>
    <mergeCell ref="H60:I60"/>
    <mergeCell ref="J60:K60"/>
    <mergeCell ref="F61:G61"/>
    <mergeCell ref="H61:I61"/>
    <mergeCell ref="J61:K61"/>
    <mergeCell ref="F56:G56"/>
    <mergeCell ref="H56:I56"/>
    <mergeCell ref="J56:K56"/>
    <mergeCell ref="F57:G57"/>
    <mergeCell ref="H57:I57"/>
    <mergeCell ref="J57:K57"/>
    <mergeCell ref="F58:G58"/>
    <mergeCell ref="H58:I58"/>
    <mergeCell ref="J58:K58"/>
    <mergeCell ref="F53:G53"/>
    <mergeCell ref="H53:I53"/>
    <mergeCell ref="J53:K53"/>
    <mergeCell ref="F54:G54"/>
    <mergeCell ref="H54:I54"/>
    <mergeCell ref="J54:K54"/>
    <mergeCell ref="L54:M54"/>
    <mergeCell ref="N54:O54"/>
    <mergeCell ref="F55:G55"/>
    <mergeCell ref="H55:I55"/>
    <mergeCell ref="J55:K55"/>
    <mergeCell ref="L45:O45"/>
    <mergeCell ref="A51:E51"/>
    <mergeCell ref="F51:G51"/>
    <mergeCell ref="H51:I51"/>
    <mergeCell ref="J51:K51"/>
    <mergeCell ref="L51:O51"/>
    <mergeCell ref="F52:G52"/>
    <mergeCell ref="H52:I52"/>
    <mergeCell ref="J52:K52"/>
    <mergeCell ref="F43:G43"/>
    <mergeCell ref="H43:I43"/>
    <mergeCell ref="J43:K43"/>
    <mergeCell ref="F44:G44"/>
    <mergeCell ref="H44:I44"/>
    <mergeCell ref="J44:K44"/>
    <mergeCell ref="F45:G45"/>
    <mergeCell ref="H45:I45"/>
    <mergeCell ref="J45:K45"/>
    <mergeCell ref="F39:G39"/>
    <mergeCell ref="H39:I39"/>
    <mergeCell ref="J39:K39"/>
    <mergeCell ref="F40:G40"/>
    <mergeCell ref="H40:I40"/>
    <mergeCell ref="J40:K40"/>
    <mergeCell ref="F41:G41"/>
    <mergeCell ref="H41:I41"/>
    <mergeCell ref="J41:K41"/>
    <mergeCell ref="F36:G36"/>
    <mergeCell ref="H36:I36"/>
    <mergeCell ref="J36:K36"/>
    <mergeCell ref="F37:G37"/>
    <mergeCell ref="H37:I37"/>
    <mergeCell ref="J37:K37"/>
    <mergeCell ref="F38:G38"/>
    <mergeCell ref="H38:I38"/>
    <mergeCell ref="J38:K38"/>
    <mergeCell ref="F33:G33"/>
    <mergeCell ref="H33:I33"/>
    <mergeCell ref="J33:K33"/>
    <mergeCell ref="F34:G34"/>
    <mergeCell ref="H34:I34"/>
    <mergeCell ref="J34:K34"/>
    <mergeCell ref="F35:G35"/>
    <mergeCell ref="H35:I35"/>
    <mergeCell ref="J35:K35"/>
    <mergeCell ref="F30:G30"/>
    <mergeCell ref="H30:I30"/>
    <mergeCell ref="J30:K30"/>
    <mergeCell ref="F31:G31"/>
    <mergeCell ref="H31:I31"/>
    <mergeCell ref="J31:K31"/>
    <mergeCell ref="F32:G32"/>
    <mergeCell ref="H32:I32"/>
    <mergeCell ref="J32:K32"/>
    <mergeCell ref="F25:G25"/>
    <mergeCell ref="H25:I25"/>
    <mergeCell ref="J25:K25"/>
    <mergeCell ref="F26:G26"/>
    <mergeCell ref="H26:I26"/>
    <mergeCell ref="J26:K26"/>
    <mergeCell ref="F29:G29"/>
    <mergeCell ref="H29:I29"/>
    <mergeCell ref="J29:K29"/>
    <mergeCell ref="F21:G21"/>
    <mergeCell ref="H21:I21"/>
    <mergeCell ref="J21:K21"/>
    <mergeCell ref="F23:G23"/>
    <mergeCell ref="H23:I23"/>
    <mergeCell ref="J23:K23"/>
    <mergeCell ref="F24:G24"/>
    <mergeCell ref="H24:I24"/>
    <mergeCell ref="J24:K24"/>
    <mergeCell ref="B18:C18"/>
    <mergeCell ref="F18:G18"/>
    <mergeCell ref="H18:I18"/>
    <mergeCell ref="J18:K18"/>
    <mergeCell ref="B19:C19"/>
    <mergeCell ref="F19:G19"/>
    <mergeCell ref="H19:I19"/>
    <mergeCell ref="J19:K19"/>
    <mergeCell ref="F20:G20"/>
    <mergeCell ref="H20:I20"/>
    <mergeCell ref="J20:K20"/>
    <mergeCell ref="B15:C15"/>
    <mergeCell ref="F15:G15"/>
    <mergeCell ref="H15:I15"/>
    <mergeCell ref="J15:K15"/>
    <mergeCell ref="B16:C16"/>
    <mergeCell ref="F16:G16"/>
    <mergeCell ref="H16:I16"/>
    <mergeCell ref="J16:K16"/>
    <mergeCell ref="B17:C17"/>
    <mergeCell ref="F17:G17"/>
    <mergeCell ref="H17:I17"/>
    <mergeCell ref="J17:K17"/>
    <mergeCell ref="F12:G12"/>
    <mergeCell ref="H12:I12"/>
    <mergeCell ref="J12:K12"/>
    <mergeCell ref="B13:C13"/>
    <mergeCell ref="F13:G13"/>
    <mergeCell ref="H13:I13"/>
    <mergeCell ref="J13:K13"/>
    <mergeCell ref="B14:C14"/>
    <mergeCell ref="F14:G14"/>
    <mergeCell ref="H14:I14"/>
    <mergeCell ref="J14:K14"/>
    <mergeCell ref="A7:E7"/>
    <mergeCell ref="F7:G7"/>
    <mergeCell ref="H7:I7"/>
    <mergeCell ref="J7:K7"/>
    <mergeCell ref="L7:O7"/>
    <mergeCell ref="F10:G10"/>
    <mergeCell ref="H10:I10"/>
    <mergeCell ref="J10:K10"/>
    <mergeCell ref="F11:G11"/>
    <mergeCell ref="H11:I11"/>
    <mergeCell ref="J11:K11"/>
  </mergeCells>
  <phoneticPr fontId="2"/>
  <pageMargins left="0.39370078740157483" right="0.39370078740157483" top="0.59055118110236227" bottom="0.59055118110236227" header="0.31496062992125984" footer="0.31496062992125984"/>
  <pageSetup paperSize="12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R61"/>
  <sheetViews>
    <sheetView view="pageBreakPreview" topLeftCell="A7" zoomScale="130" zoomScaleNormal="115" zoomScaleSheetLayoutView="130" workbookViewId="0">
      <selection activeCell="K26" sqref="K26"/>
    </sheetView>
  </sheetViews>
  <sheetFormatPr defaultColWidth="9" defaultRowHeight="13"/>
  <cols>
    <col min="1" max="1" width="11.81640625" customWidth="1"/>
    <col min="2" max="2" width="10" customWidth="1"/>
    <col min="3" max="3" width="10" hidden="1" customWidth="1"/>
    <col min="4" max="5" width="10.6328125" hidden="1" customWidth="1"/>
    <col min="6" max="6" width="10.6328125" customWidth="1"/>
    <col min="7" max="7" width="11.81640625" hidden="1" customWidth="1"/>
    <col min="8" max="8" width="9" hidden="1" customWidth="1"/>
    <col min="9" max="9" width="8.81640625" customWidth="1"/>
    <col min="10" max="10" width="8.81640625" style="615" customWidth="1"/>
    <col min="11" max="11" width="28.90625" style="634" bestFit="1" customWidth="1"/>
    <col min="12" max="12" width="13.81640625" style="608" hidden="1" customWidth="1"/>
    <col min="13" max="13" width="12.36328125" style="608" hidden="1" customWidth="1"/>
    <col min="14" max="15" width="9" hidden="1" customWidth="1"/>
    <col min="18" max="18" width="10.36328125" bestFit="1" customWidth="1"/>
  </cols>
  <sheetData>
    <row r="1" spans="1:18" s="608" customFormat="1">
      <c r="A1" s="608" t="s">
        <v>377</v>
      </c>
      <c r="B1" s="615" t="s">
        <v>378</v>
      </c>
      <c r="C1" s="615" t="s">
        <v>659</v>
      </c>
      <c r="D1" s="615" t="s">
        <v>561</v>
      </c>
      <c r="E1" s="608" t="s">
        <v>22</v>
      </c>
      <c r="F1" s="608" t="s">
        <v>661</v>
      </c>
      <c r="G1" s="608" t="s">
        <v>577</v>
      </c>
      <c r="H1" s="608" t="s">
        <v>319</v>
      </c>
      <c r="I1" s="608" t="s">
        <v>475</v>
      </c>
      <c r="J1" s="615" t="s">
        <v>663</v>
      </c>
      <c r="K1" s="608" t="s">
        <v>665</v>
      </c>
      <c r="L1" s="608" t="s">
        <v>382</v>
      </c>
      <c r="M1" s="608" t="s">
        <v>383</v>
      </c>
      <c r="N1" s="608" t="s">
        <v>565</v>
      </c>
      <c r="O1" s="608" t="s">
        <v>666</v>
      </c>
      <c r="P1" s="608" t="s">
        <v>332</v>
      </c>
      <c r="Q1" s="608" t="s">
        <v>385</v>
      </c>
      <c r="R1" s="608" t="s">
        <v>387</v>
      </c>
    </row>
    <row r="2" spans="1:18">
      <c r="A2" s="388">
        <v>44652</v>
      </c>
      <c r="B2">
        <v>1</v>
      </c>
      <c r="C2">
        <v>131</v>
      </c>
      <c r="D2" t="s">
        <v>651</v>
      </c>
      <c r="E2">
        <v>20</v>
      </c>
      <c r="F2" t="s">
        <v>389</v>
      </c>
      <c r="I2" t="s">
        <v>654</v>
      </c>
      <c r="J2" s="636" t="s">
        <v>657</v>
      </c>
      <c r="K2" s="637" t="s">
        <v>379</v>
      </c>
      <c r="L2" s="638"/>
      <c r="N2" t="s">
        <v>657</v>
      </c>
      <c r="O2" t="s">
        <v>941</v>
      </c>
      <c r="Q2">
        <v>100000</v>
      </c>
      <c r="R2">
        <v>100000</v>
      </c>
    </row>
    <row r="3" spans="1:18">
      <c r="A3" s="388"/>
      <c r="K3" s="634" t="s">
        <v>580</v>
      </c>
      <c r="P3">
        <v>0</v>
      </c>
      <c r="Q3">
        <v>100000</v>
      </c>
    </row>
    <row r="4" spans="1:18">
      <c r="A4" s="388">
        <v>44690</v>
      </c>
      <c r="B4">
        <v>45</v>
      </c>
      <c r="C4">
        <v>131</v>
      </c>
      <c r="D4" t="s">
        <v>651</v>
      </c>
      <c r="E4">
        <v>20</v>
      </c>
      <c r="F4" t="s">
        <v>389</v>
      </c>
      <c r="I4" t="s">
        <v>654</v>
      </c>
      <c r="J4" s="636" t="s">
        <v>657</v>
      </c>
      <c r="K4" s="637" t="s">
        <v>942</v>
      </c>
      <c r="L4" s="638"/>
      <c r="N4" t="s">
        <v>657</v>
      </c>
      <c r="O4" t="s">
        <v>941</v>
      </c>
      <c r="Q4">
        <v>100000</v>
      </c>
      <c r="R4">
        <v>200000</v>
      </c>
    </row>
    <row r="5" spans="1:18">
      <c r="A5" s="388">
        <v>44691</v>
      </c>
      <c r="B5">
        <v>46</v>
      </c>
      <c r="C5" s="635">
        <v>131</v>
      </c>
      <c r="D5" t="s">
        <v>651</v>
      </c>
      <c r="E5">
        <v>20</v>
      </c>
      <c r="F5" t="s">
        <v>389</v>
      </c>
      <c r="I5" t="s">
        <v>654</v>
      </c>
      <c r="J5" s="615" t="s">
        <v>657</v>
      </c>
      <c r="K5" s="634" t="s">
        <v>102</v>
      </c>
      <c r="N5" t="s">
        <v>657</v>
      </c>
      <c r="O5" t="s">
        <v>941</v>
      </c>
      <c r="Q5">
        <v>50000</v>
      </c>
      <c r="R5">
        <v>250000</v>
      </c>
    </row>
    <row r="6" spans="1:18">
      <c r="A6" s="388">
        <v>44691</v>
      </c>
      <c r="B6">
        <v>47</v>
      </c>
      <c r="C6" s="635">
        <v>131</v>
      </c>
      <c r="D6" t="s">
        <v>651</v>
      </c>
      <c r="E6">
        <v>20</v>
      </c>
      <c r="F6" t="s">
        <v>389</v>
      </c>
      <c r="I6" t="s">
        <v>654</v>
      </c>
      <c r="J6" s="636" t="s">
        <v>657</v>
      </c>
      <c r="K6" s="637" t="s">
        <v>449</v>
      </c>
      <c r="L6" s="638"/>
      <c r="M6" s="638"/>
      <c r="N6" t="s">
        <v>657</v>
      </c>
      <c r="O6" t="s">
        <v>941</v>
      </c>
      <c r="Q6">
        <v>50000</v>
      </c>
      <c r="R6">
        <v>300000</v>
      </c>
    </row>
    <row r="7" spans="1:18">
      <c r="A7" s="388">
        <v>44691</v>
      </c>
      <c r="B7">
        <v>51</v>
      </c>
      <c r="C7">
        <v>131</v>
      </c>
      <c r="D7" t="s">
        <v>651</v>
      </c>
      <c r="E7">
        <v>20</v>
      </c>
      <c r="F7" t="s">
        <v>389</v>
      </c>
      <c r="I7" t="s">
        <v>654</v>
      </c>
      <c r="J7" s="378" t="s">
        <v>657</v>
      </c>
      <c r="K7" s="634" t="s">
        <v>560</v>
      </c>
      <c r="L7"/>
      <c r="M7" s="638"/>
      <c r="N7" t="s">
        <v>657</v>
      </c>
      <c r="O7" t="s">
        <v>941</v>
      </c>
      <c r="Q7">
        <v>100000</v>
      </c>
      <c r="R7">
        <v>400000</v>
      </c>
    </row>
    <row r="8" spans="1:18">
      <c r="A8" s="388">
        <v>44691</v>
      </c>
      <c r="B8">
        <v>52</v>
      </c>
      <c r="C8" s="635">
        <v>131</v>
      </c>
      <c r="D8" t="s">
        <v>651</v>
      </c>
      <c r="E8">
        <v>20</v>
      </c>
      <c r="F8" t="s">
        <v>389</v>
      </c>
      <c r="I8" t="s">
        <v>654</v>
      </c>
      <c r="J8" s="615" t="s">
        <v>657</v>
      </c>
      <c r="K8" s="634" t="s">
        <v>943</v>
      </c>
      <c r="M8" s="639"/>
      <c r="N8" t="s">
        <v>657</v>
      </c>
      <c r="O8" t="s">
        <v>941</v>
      </c>
      <c r="Q8">
        <v>30000</v>
      </c>
      <c r="R8">
        <v>430000</v>
      </c>
    </row>
    <row r="9" spans="1:18">
      <c r="A9" s="388">
        <v>44692</v>
      </c>
      <c r="B9">
        <v>54</v>
      </c>
      <c r="C9" s="635">
        <v>131</v>
      </c>
      <c r="D9" t="s">
        <v>651</v>
      </c>
      <c r="E9">
        <v>20</v>
      </c>
      <c r="F9" t="s">
        <v>389</v>
      </c>
      <c r="I9" t="s">
        <v>654</v>
      </c>
      <c r="J9" s="615" t="s">
        <v>657</v>
      </c>
      <c r="K9" s="634" t="s">
        <v>944</v>
      </c>
      <c r="M9" s="640"/>
      <c r="N9" t="s">
        <v>657</v>
      </c>
      <c r="O9" t="s">
        <v>941</v>
      </c>
      <c r="Q9">
        <v>30000</v>
      </c>
      <c r="R9">
        <v>460000</v>
      </c>
    </row>
    <row r="10" spans="1:18">
      <c r="A10" s="388">
        <v>44692</v>
      </c>
      <c r="B10">
        <v>55</v>
      </c>
      <c r="C10">
        <v>131</v>
      </c>
      <c r="D10" t="s">
        <v>651</v>
      </c>
      <c r="E10">
        <v>20</v>
      </c>
      <c r="F10" t="s">
        <v>389</v>
      </c>
      <c r="I10" t="s">
        <v>654</v>
      </c>
      <c r="J10" s="615" t="s">
        <v>657</v>
      </c>
      <c r="K10" s="634" t="s">
        <v>946</v>
      </c>
      <c r="L10" s="638"/>
      <c r="N10" t="s">
        <v>657</v>
      </c>
      <c r="O10" t="s">
        <v>941</v>
      </c>
      <c r="Q10">
        <v>100000</v>
      </c>
      <c r="R10">
        <v>560000</v>
      </c>
    </row>
    <row r="11" spans="1:18">
      <c r="A11" s="388">
        <v>44692</v>
      </c>
      <c r="B11">
        <v>56</v>
      </c>
      <c r="C11">
        <v>131</v>
      </c>
      <c r="D11" t="s">
        <v>651</v>
      </c>
      <c r="E11">
        <v>20</v>
      </c>
      <c r="F11" t="s">
        <v>389</v>
      </c>
      <c r="I11" t="s">
        <v>654</v>
      </c>
      <c r="J11" s="615" t="s">
        <v>657</v>
      </c>
      <c r="K11" s="634" t="s">
        <v>947</v>
      </c>
      <c r="L11" s="638"/>
      <c r="N11" t="s">
        <v>657</v>
      </c>
      <c r="O11" t="s">
        <v>941</v>
      </c>
      <c r="Q11">
        <v>50000</v>
      </c>
      <c r="R11">
        <v>610000</v>
      </c>
    </row>
    <row r="12" spans="1:18">
      <c r="A12" s="388">
        <v>44693</v>
      </c>
      <c r="B12">
        <v>58</v>
      </c>
      <c r="C12">
        <v>131</v>
      </c>
      <c r="D12" t="s">
        <v>651</v>
      </c>
      <c r="E12">
        <v>20</v>
      </c>
      <c r="F12" t="s">
        <v>389</v>
      </c>
      <c r="I12" t="s">
        <v>654</v>
      </c>
      <c r="J12" s="615" t="s">
        <v>657</v>
      </c>
      <c r="K12" s="634" t="s">
        <v>752</v>
      </c>
      <c r="N12" t="s">
        <v>657</v>
      </c>
      <c r="O12" t="s">
        <v>941</v>
      </c>
      <c r="Q12">
        <v>100000</v>
      </c>
      <c r="R12" s="641">
        <v>710000</v>
      </c>
    </row>
    <row r="13" spans="1:18">
      <c r="A13" s="388">
        <v>44693</v>
      </c>
      <c r="B13">
        <v>59</v>
      </c>
      <c r="C13">
        <v>131</v>
      </c>
      <c r="D13" t="s">
        <v>651</v>
      </c>
      <c r="E13">
        <v>20</v>
      </c>
      <c r="F13" t="s">
        <v>389</v>
      </c>
      <c r="I13" t="s">
        <v>654</v>
      </c>
      <c r="J13" s="615" t="s">
        <v>657</v>
      </c>
      <c r="K13" s="634" t="s">
        <v>547</v>
      </c>
      <c r="L13" s="638"/>
      <c r="N13" t="s">
        <v>657</v>
      </c>
      <c r="O13" t="s">
        <v>941</v>
      </c>
      <c r="Q13">
        <v>50000</v>
      </c>
      <c r="R13">
        <v>760000</v>
      </c>
    </row>
    <row r="14" spans="1:18">
      <c r="A14" s="388">
        <v>44694</v>
      </c>
      <c r="B14">
        <v>60</v>
      </c>
      <c r="C14">
        <v>131</v>
      </c>
      <c r="D14" t="s">
        <v>651</v>
      </c>
      <c r="E14">
        <v>20</v>
      </c>
      <c r="F14" t="s">
        <v>389</v>
      </c>
      <c r="I14" t="s">
        <v>654</v>
      </c>
      <c r="J14" s="615" t="s">
        <v>657</v>
      </c>
      <c r="K14" s="634" t="s">
        <v>327</v>
      </c>
      <c r="N14" t="s">
        <v>657</v>
      </c>
      <c r="O14" t="s">
        <v>941</v>
      </c>
      <c r="Q14">
        <v>100000</v>
      </c>
      <c r="R14">
        <v>860000</v>
      </c>
    </row>
    <row r="15" spans="1:18">
      <c r="A15" s="388">
        <v>44695</v>
      </c>
      <c r="B15">
        <v>61</v>
      </c>
      <c r="C15">
        <v>131</v>
      </c>
      <c r="D15" t="s">
        <v>651</v>
      </c>
      <c r="E15">
        <v>20</v>
      </c>
      <c r="F15" t="s">
        <v>389</v>
      </c>
      <c r="I15" t="s">
        <v>654</v>
      </c>
      <c r="J15" s="615" t="s">
        <v>657</v>
      </c>
      <c r="K15" s="634" t="s">
        <v>599</v>
      </c>
      <c r="N15" t="s">
        <v>657</v>
      </c>
      <c r="O15" t="s">
        <v>941</v>
      </c>
      <c r="Q15">
        <v>50000</v>
      </c>
      <c r="R15">
        <v>910000</v>
      </c>
    </row>
    <row r="16" spans="1:18">
      <c r="A16" s="388">
        <v>44706</v>
      </c>
      <c r="B16">
        <v>79</v>
      </c>
      <c r="C16">
        <v>131</v>
      </c>
      <c r="D16" t="s">
        <v>651</v>
      </c>
      <c r="E16">
        <v>20</v>
      </c>
      <c r="F16" t="s">
        <v>389</v>
      </c>
      <c r="I16" t="s">
        <v>654</v>
      </c>
      <c r="J16" s="615" t="s">
        <v>657</v>
      </c>
      <c r="K16" s="634" t="s">
        <v>948</v>
      </c>
      <c r="N16" t="s">
        <v>657</v>
      </c>
      <c r="O16" t="s">
        <v>941</v>
      </c>
      <c r="Q16">
        <v>30000</v>
      </c>
      <c r="R16">
        <v>940000</v>
      </c>
    </row>
    <row r="17" spans="1:18">
      <c r="A17" s="388">
        <v>44706</v>
      </c>
      <c r="B17">
        <v>80</v>
      </c>
      <c r="C17">
        <v>131</v>
      </c>
      <c r="D17" t="s">
        <v>651</v>
      </c>
      <c r="E17">
        <v>20</v>
      </c>
      <c r="F17" t="s">
        <v>389</v>
      </c>
      <c r="I17" t="s">
        <v>654</v>
      </c>
      <c r="J17" s="636" t="s">
        <v>657</v>
      </c>
      <c r="K17" s="634" t="s">
        <v>612</v>
      </c>
      <c r="N17" t="s">
        <v>657</v>
      </c>
      <c r="O17" t="s">
        <v>941</v>
      </c>
      <c r="Q17">
        <v>30000</v>
      </c>
      <c r="R17">
        <v>970000</v>
      </c>
    </row>
    <row r="18" spans="1:18">
      <c r="A18" s="388">
        <v>44706</v>
      </c>
      <c r="B18">
        <v>81</v>
      </c>
      <c r="C18">
        <v>131</v>
      </c>
      <c r="D18" t="s">
        <v>651</v>
      </c>
      <c r="E18">
        <v>20</v>
      </c>
      <c r="F18" t="s">
        <v>389</v>
      </c>
      <c r="I18" t="s">
        <v>654</v>
      </c>
      <c r="J18" s="615" t="s">
        <v>657</v>
      </c>
      <c r="K18" s="634" t="s">
        <v>949</v>
      </c>
      <c r="N18" t="s">
        <v>657</v>
      </c>
      <c r="O18" t="s">
        <v>941</v>
      </c>
      <c r="Q18">
        <v>30000</v>
      </c>
      <c r="R18">
        <v>1000000</v>
      </c>
    </row>
    <row r="19" spans="1:18">
      <c r="A19" s="388">
        <v>44706</v>
      </c>
      <c r="B19">
        <v>82</v>
      </c>
      <c r="C19">
        <v>131</v>
      </c>
      <c r="D19" t="s">
        <v>651</v>
      </c>
      <c r="E19">
        <v>20</v>
      </c>
      <c r="F19" t="s">
        <v>389</v>
      </c>
      <c r="I19" t="s">
        <v>654</v>
      </c>
      <c r="J19" s="615" t="s">
        <v>657</v>
      </c>
      <c r="K19" s="634" t="s">
        <v>344</v>
      </c>
      <c r="N19" t="s">
        <v>657</v>
      </c>
      <c r="O19" t="s">
        <v>941</v>
      </c>
      <c r="Q19">
        <v>100000</v>
      </c>
      <c r="R19">
        <v>1100000</v>
      </c>
    </row>
    <row r="20" spans="1:18">
      <c r="A20" s="388">
        <v>44712</v>
      </c>
      <c r="B20">
        <v>103</v>
      </c>
      <c r="C20">
        <v>131</v>
      </c>
      <c r="D20" t="s">
        <v>651</v>
      </c>
      <c r="E20">
        <v>20</v>
      </c>
      <c r="F20" t="s">
        <v>389</v>
      </c>
      <c r="I20" t="s">
        <v>654</v>
      </c>
      <c r="J20" s="615" t="s">
        <v>657</v>
      </c>
      <c r="K20" s="634" t="s">
        <v>676</v>
      </c>
      <c r="N20" t="s">
        <v>657</v>
      </c>
      <c r="O20" t="s">
        <v>941</v>
      </c>
      <c r="Q20">
        <v>30000</v>
      </c>
      <c r="R20">
        <v>1130000</v>
      </c>
    </row>
    <row r="21" spans="1:18">
      <c r="A21" s="388">
        <v>44712</v>
      </c>
      <c r="B21">
        <v>104</v>
      </c>
      <c r="C21">
        <v>131</v>
      </c>
      <c r="D21" t="s">
        <v>651</v>
      </c>
      <c r="E21">
        <v>20</v>
      </c>
      <c r="F21" t="s">
        <v>389</v>
      </c>
      <c r="I21" t="s">
        <v>654</v>
      </c>
      <c r="J21" s="615" t="s">
        <v>657</v>
      </c>
      <c r="K21" s="634" t="s">
        <v>755</v>
      </c>
      <c r="N21" t="s">
        <v>657</v>
      </c>
      <c r="O21" t="s">
        <v>941</v>
      </c>
      <c r="Q21">
        <v>50000</v>
      </c>
      <c r="R21">
        <v>1180000</v>
      </c>
    </row>
    <row r="22" spans="1:18">
      <c r="K22" s="634" t="s">
        <v>580</v>
      </c>
      <c r="P22">
        <v>0</v>
      </c>
      <c r="Q22">
        <v>1080000</v>
      </c>
    </row>
    <row r="23" spans="1:18">
      <c r="A23" s="388">
        <v>44715</v>
      </c>
      <c r="B23">
        <v>107</v>
      </c>
      <c r="C23">
        <v>131</v>
      </c>
      <c r="D23" t="s">
        <v>651</v>
      </c>
      <c r="E23">
        <v>20</v>
      </c>
      <c r="F23" t="s">
        <v>389</v>
      </c>
      <c r="I23" t="s">
        <v>654</v>
      </c>
      <c r="J23" s="615" t="s">
        <v>657</v>
      </c>
      <c r="K23" s="634" t="s">
        <v>622</v>
      </c>
      <c r="N23" t="s">
        <v>657</v>
      </c>
      <c r="O23" t="s">
        <v>941</v>
      </c>
      <c r="Q23">
        <v>100000</v>
      </c>
      <c r="R23">
        <v>1280000</v>
      </c>
    </row>
    <row r="24" spans="1:18">
      <c r="A24" s="388">
        <v>44742</v>
      </c>
      <c r="B24">
        <v>165</v>
      </c>
      <c r="C24">
        <v>131</v>
      </c>
      <c r="D24" t="s">
        <v>651</v>
      </c>
      <c r="E24">
        <v>20</v>
      </c>
      <c r="F24" t="s">
        <v>389</v>
      </c>
      <c r="I24" t="s">
        <v>654</v>
      </c>
      <c r="J24" s="615" t="s">
        <v>657</v>
      </c>
      <c r="K24" s="634" t="s">
        <v>950</v>
      </c>
      <c r="N24" t="s">
        <v>657</v>
      </c>
      <c r="O24" t="s">
        <v>941</v>
      </c>
      <c r="Q24">
        <v>100000</v>
      </c>
      <c r="R24">
        <v>1380000</v>
      </c>
    </row>
    <row r="25" spans="1:18">
      <c r="K25" s="634" t="s">
        <v>580</v>
      </c>
      <c r="P25">
        <v>0</v>
      </c>
      <c r="Q25">
        <v>200000</v>
      </c>
    </row>
    <row r="26" spans="1:18">
      <c r="A26" s="388">
        <v>44746</v>
      </c>
      <c r="B26">
        <v>175</v>
      </c>
      <c r="C26" s="635">
        <v>131</v>
      </c>
      <c r="D26" t="s">
        <v>651</v>
      </c>
      <c r="E26">
        <v>20</v>
      </c>
      <c r="F26" t="s">
        <v>389</v>
      </c>
      <c r="I26" t="s">
        <v>654</v>
      </c>
      <c r="J26" s="615" t="s">
        <v>657</v>
      </c>
      <c r="K26" s="634" t="s">
        <v>951</v>
      </c>
      <c r="N26" t="s">
        <v>657</v>
      </c>
      <c r="O26" t="s">
        <v>941</v>
      </c>
      <c r="Q26">
        <v>10000</v>
      </c>
      <c r="R26">
        <v>1390000</v>
      </c>
    </row>
    <row r="27" spans="1:18">
      <c r="C27" s="635"/>
      <c r="K27" s="634" t="s">
        <v>580</v>
      </c>
      <c r="P27">
        <v>0</v>
      </c>
      <c r="Q27">
        <v>10000</v>
      </c>
    </row>
    <row r="28" spans="1:18">
      <c r="C28" s="635"/>
    </row>
    <row r="29" spans="1:18">
      <c r="C29" s="635"/>
    </row>
    <row r="30" spans="1:18">
      <c r="C30" s="635"/>
    </row>
    <row r="31" spans="1:18">
      <c r="C31" s="635"/>
    </row>
    <row r="32" spans="1:18">
      <c r="C32" s="635"/>
    </row>
    <row r="33" spans="3:3">
      <c r="C33" s="635"/>
    </row>
    <row r="34" spans="3:3">
      <c r="C34" s="635"/>
    </row>
    <row r="35" spans="3:3">
      <c r="C35" s="635"/>
    </row>
    <row r="36" spans="3:3">
      <c r="C36" s="635"/>
    </row>
    <row r="37" spans="3:3">
      <c r="C37" s="635"/>
    </row>
    <row r="45" spans="3:3">
      <c r="C45" s="635"/>
    </row>
    <row r="46" spans="3:3">
      <c r="C46" s="635"/>
    </row>
    <row r="61" spans="10:10">
      <c r="J61" s="636"/>
    </row>
  </sheetData>
  <phoneticPr fontId="2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84"/>
  <sheetViews>
    <sheetView workbookViewId="0">
      <selection activeCell="Y2" sqref="Y2:AC6"/>
    </sheetView>
  </sheetViews>
  <sheetFormatPr defaultRowHeight="13"/>
  <cols>
    <col min="1" max="1" width="42.90625" bestFit="1" customWidth="1"/>
    <col min="2" max="4" width="9.453125" bestFit="1" customWidth="1"/>
  </cols>
  <sheetData>
    <row r="1" spans="1:4">
      <c r="A1" t="s">
        <v>397</v>
      </c>
    </row>
    <row r="2" spans="1:4">
      <c r="A2" t="s">
        <v>398</v>
      </c>
    </row>
    <row r="3" spans="1:4">
      <c r="A3" t="s">
        <v>192</v>
      </c>
      <c r="B3" t="s">
        <v>401</v>
      </c>
      <c r="C3" t="s">
        <v>402</v>
      </c>
      <c r="D3" t="s">
        <v>324</v>
      </c>
    </row>
    <row r="4" spans="1:4">
      <c r="A4" t="s">
        <v>406</v>
      </c>
    </row>
    <row r="5" spans="1:4">
      <c r="A5" t="s">
        <v>293</v>
      </c>
    </row>
    <row r="6" spans="1:4">
      <c r="A6" t="s">
        <v>94</v>
      </c>
      <c r="B6">
        <v>1000</v>
      </c>
      <c r="C6">
        <v>1599</v>
      </c>
      <c r="D6">
        <v>-599</v>
      </c>
    </row>
    <row r="7" spans="1:4">
      <c r="A7" t="s">
        <v>408</v>
      </c>
      <c r="B7">
        <v>1000</v>
      </c>
      <c r="C7">
        <v>1599</v>
      </c>
      <c r="D7">
        <v>-599</v>
      </c>
    </row>
    <row r="8" spans="1:4">
      <c r="A8" t="s">
        <v>211</v>
      </c>
      <c r="B8">
        <v>10275000</v>
      </c>
      <c r="C8">
        <v>10413500</v>
      </c>
      <c r="D8">
        <v>-138500</v>
      </c>
    </row>
    <row r="9" spans="1:4">
      <c r="A9" t="s">
        <v>411</v>
      </c>
      <c r="B9">
        <v>800000</v>
      </c>
      <c r="C9">
        <v>886500</v>
      </c>
      <c r="D9">
        <v>-86500</v>
      </c>
    </row>
    <row r="10" spans="1:4">
      <c r="A10" t="s">
        <v>414</v>
      </c>
      <c r="B10">
        <v>2535000</v>
      </c>
      <c r="C10">
        <v>2377500</v>
      </c>
      <c r="D10">
        <v>157500</v>
      </c>
    </row>
    <row r="11" spans="1:4">
      <c r="A11" t="s">
        <v>415</v>
      </c>
      <c r="B11">
        <v>3817000</v>
      </c>
      <c r="C11">
        <v>4089000</v>
      </c>
      <c r="D11">
        <v>-272000</v>
      </c>
    </row>
    <row r="12" spans="1:4">
      <c r="A12" t="s">
        <v>416</v>
      </c>
      <c r="B12">
        <v>2661000</v>
      </c>
      <c r="C12">
        <v>2594000</v>
      </c>
      <c r="D12">
        <v>67000</v>
      </c>
    </row>
    <row r="13" spans="1:4">
      <c r="A13" t="s">
        <v>418</v>
      </c>
      <c r="B13">
        <v>462000</v>
      </c>
      <c r="C13">
        <v>466500</v>
      </c>
      <c r="D13">
        <v>-4500</v>
      </c>
    </row>
    <row r="14" spans="1:4">
      <c r="A14" t="s">
        <v>420</v>
      </c>
      <c r="B14">
        <v>910000</v>
      </c>
      <c r="C14">
        <v>1120000</v>
      </c>
      <c r="D14">
        <v>-210000</v>
      </c>
    </row>
    <row r="15" spans="1:4">
      <c r="A15" t="s">
        <v>422</v>
      </c>
      <c r="B15">
        <v>910000</v>
      </c>
      <c r="C15">
        <v>1120000</v>
      </c>
      <c r="D15">
        <v>-210000</v>
      </c>
    </row>
    <row r="16" spans="1:4">
      <c r="A16" t="s">
        <v>425</v>
      </c>
      <c r="B16">
        <v>14680000</v>
      </c>
      <c r="C16">
        <v>20351591</v>
      </c>
      <c r="D16">
        <v>-5671591</v>
      </c>
    </row>
    <row r="17" spans="1:4">
      <c r="A17" t="s">
        <v>430</v>
      </c>
      <c r="B17">
        <v>14680000</v>
      </c>
      <c r="C17">
        <v>20351591</v>
      </c>
      <c r="D17">
        <v>-5671591</v>
      </c>
    </row>
    <row r="18" spans="1:4">
      <c r="A18" t="s">
        <v>116</v>
      </c>
      <c r="B18">
        <v>14999000</v>
      </c>
      <c r="C18">
        <v>14935450</v>
      </c>
      <c r="D18">
        <v>63550</v>
      </c>
    </row>
    <row r="19" spans="1:4">
      <c r="A19" t="s">
        <v>433</v>
      </c>
      <c r="B19">
        <v>2000000</v>
      </c>
      <c r="C19">
        <v>2350000</v>
      </c>
      <c r="D19">
        <v>-350000</v>
      </c>
    </row>
    <row r="20" spans="1:4">
      <c r="A20" t="s">
        <v>62</v>
      </c>
      <c r="B20">
        <v>10449000</v>
      </c>
      <c r="C20">
        <v>9986800</v>
      </c>
      <c r="D20">
        <v>462200</v>
      </c>
    </row>
    <row r="21" spans="1:4">
      <c r="A21" t="s">
        <v>264</v>
      </c>
      <c r="B21">
        <v>2550000</v>
      </c>
      <c r="C21">
        <v>2591200</v>
      </c>
      <c r="D21">
        <v>-41200</v>
      </c>
    </row>
    <row r="22" spans="1:4">
      <c r="A22" t="s">
        <v>436</v>
      </c>
      <c r="B22">
        <v>0</v>
      </c>
      <c r="C22">
        <v>7450</v>
      </c>
      <c r="D22">
        <v>-7450</v>
      </c>
    </row>
    <row r="23" spans="1:4">
      <c r="A23" t="s">
        <v>437</v>
      </c>
      <c r="B23">
        <v>2301000</v>
      </c>
      <c r="C23">
        <v>1617864</v>
      </c>
      <c r="D23">
        <v>683136</v>
      </c>
    </row>
    <row r="24" spans="1:4">
      <c r="A24" t="s">
        <v>440</v>
      </c>
      <c r="B24">
        <v>1000</v>
      </c>
      <c r="C24">
        <v>1039</v>
      </c>
      <c r="D24">
        <v>-39</v>
      </c>
    </row>
    <row r="25" spans="1:4">
      <c r="A25" t="s">
        <v>441</v>
      </c>
      <c r="B25">
        <v>2300000</v>
      </c>
      <c r="C25">
        <v>1616825</v>
      </c>
      <c r="D25">
        <v>683175</v>
      </c>
    </row>
    <row r="26" spans="1:4">
      <c r="A26" t="s">
        <v>359</v>
      </c>
      <c r="B26">
        <v>43166000</v>
      </c>
      <c r="C26">
        <v>48440004</v>
      </c>
      <c r="D26">
        <v>-5274004</v>
      </c>
    </row>
    <row r="27" spans="1:4">
      <c r="A27" t="s">
        <v>444</v>
      </c>
    </row>
    <row r="28" spans="1:4">
      <c r="A28" t="s">
        <v>448</v>
      </c>
      <c r="B28">
        <v>36263000</v>
      </c>
      <c r="C28">
        <v>43887648</v>
      </c>
      <c r="D28">
        <v>-7624648</v>
      </c>
    </row>
    <row r="29" spans="1:4">
      <c r="A29" t="s">
        <v>450</v>
      </c>
      <c r="B29">
        <v>16608000</v>
      </c>
      <c r="C29">
        <v>15267029</v>
      </c>
      <c r="D29">
        <v>1340971</v>
      </c>
    </row>
    <row r="30" spans="1:4">
      <c r="A30" t="s">
        <v>435</v>
      </c>
      <c r="B30">
        <v>2900000</v>
      </c>
      <c r="C30">
        <v>2358985</v>
      </c>
      <c r="D30">
        <v>541015</v>
      </c>
    </row>
    <row r="31" spans="1:4">
      <c r="A31" t="s">
        <v>409</v>
      </c>
      <c r="B31">
        <v>5170000</v>
      </c>
      <c r="C31">
        <v>5839308</v>
      </c>
      <c r="D31">
        <v>-669308</v>
      </c>
    </row>
    <row r="32" spans="1:4">
      <c r="A32" t="s">
        <v>453</v>
      </c>
      <c r="B32">
        <v>1845000</v>
      </c>
      <c r="C32">
        <v>909388</v>
      </c>
      <c r="D32">
        <v>935612</v>
      </c>
    </row>
    <row r="33" spans="1:4">
      <c r="A33" t="s">
        <v>454</v>
      </c>
      <c r="B33">
        <v>400000</v>
      </c>
      <c r="C33">
        <v>383310</v>
      </c>
      <c r="D33">
        <v>16690</v>
      </c>
    </row>
    <row r="34" spans="1:4">
      <c r="A34" t="s">
        <v>456</v>
      </c>
      <c r="B34">
        <v>3240000</v>
      </c>
      <c r="C34">
        <v>3910641</v>
      </c>
      <c r="D34">
        <v>-670641</v>
      </c>
    </row>
    <row r="35" spans="1:4">
      <c r="A35" t="s">
        <v>458</v>
      </c>
      <c r="B35">
        <v>180000</v>
      </c>
      <c r="C35">
        <v>112143</v>
      </c>
      <c r="D35">
        <v>67857</v>
      </c>
    </row>
    <row r="36" spans="1:4">
      <c r="A36" t="s">
        <v>276</v>
      </c>
      <c r="B36">
        <v>120000</v>
      </c>
      <c r="C36">
        <v>241896</v>
      </c>
      <c r="D36">
        <v>-121896</v>
      </c>
    </row>
    <row r="37" spans="1:4">
      <c r="A37" t="s">
        <v>58</v>
      </c>
      <c r="B37">
        <v>210000</v>
      </c>
      <c r="C37">
        <v>382188</v>
      </c>
      <c r="D37">
        <v>-172188</v>
      </c>
    </row>
    <row r="38" spans="1:4">
      <c r="A38" t="s">
        <v>460</v>
      </c>
      <c r="B38">
        <v>40000</v>
      </c>
      <c r="C38">
        <v>43740</v>
      </c>
      <c r="D38">
        <v>-3740</v>
      </c>
    </row>
    <row r="39" spans="1:4">
      <c r="A39" t="s">
        <v>463</v>
      </c>
      <c r="B39">
        <v>50000</v>
      </c>
      <c r="C39">
        <v>110844</v>
      </c>
      <c r="D39">
        <v>-60844</v>
      </c>
    </row>
    <row r="40" spans="1:4">
      <c r="A40" t="s">
        <v>465</v>
      </c>
      <c r="B40">
        <v>900000</v>
      </c>
      <c r="C40">
        <v>6279360</v>
      </c>
      <c r="D40">
        <v>-5379360</v>
      </c>
    </row>
    <row r="41" spans="1:4">
      <c r="A41" t="s">
        <v>466</v>
      </c>
      <c r="B41">
        <v>3000000</v>
      </c>
      <c r="C41">
        <v>2978536</v>
      </c>
      <c r="D41">
        <v>21464</v>
      </c>
    </row>
    <row r="42" spans="1:4">
      <c r="A42" t="s">
        <v>152</v>
      </c>
      <c r="B42">
        <v>1600000</v>
      </c>
      <c r="C42">
        <v>5070280</v>
      </c>
      <c r="D42">
        <v>-3470280</v>
      </c>
    </row>
    <row r="43" spans="1:4">
      <c r="A43" t="s">
        <v>468</v>
      </c>
      <c r="B43">
        <v>6903000</v>
      </c>
      <c r="C43">
        <v>5138482</v>
      </c>
      <c r="D43">
        <v>1764518</v>
      </c>
    </row>
    <row r="44" spans="1:4">
      <c r="A44" t="s">
        <v>39</v>
      </c>
      <c r="B44">
        <v>1000000</v>
      </c>
      <c r="C44">
        <v>581880</v>
      </c>
      <c r="D44">
        <v>418120</v>
      </c>
    </row>
    <row r="45" spans="1:4">
      <c r="A45" t="s">
        <v>470</v>
      </c>
      <c r="B45">
        <v>700000</v>
      </c>
      <c r="C45">
        <v>747200</v>
      </c>
      <c r="D45">
        <v>-47200</v>
      </c>
    </row>
    <row r="46" spans="1:4">
      <c r="A46" t="s">
        <v>58</v>
      </c>
      <c r="B46">
        <v>250000</v>
      </c>
      <c r="C46">
        <v>243930</v>
      </c>
      <c r="D46">
        <v>6070</v>
      </c>
    </row>
    <row r="47" spans="1:4">
      <c r="A47" t="s">
        <v>374</v>
      </c>
      <c r="B47">
        <v>1400000</v>
      </c>
      <c r="C47">
        <v>828520</v>
      </c>
      <c r="D47">
        <v>571480</v>
      </c>
    </row>
    <row r="48" spans="1:4">
      <c r="A48" t="s">
        <v>268</v>
      </c>
      <c r="B48">
        <v>900000</v>
      </c>
      <c r="C48">
        <v>782980</v>
      </c>
      <c r="D48">
        <v>117020</v>
      </c>
    </row>
    <row r="49" spans="1:4">
      <c r="A49" t="s">
        <v>472</v>
      </c>
      <c r="B49">
        <v>450000</v>
      </c>
      <c r="C49">
        <v>451382</v>
      </c>
      <c r="D49">
        <v>-1382</v>
      </c>
    </row>
    <row r="50" spans="1:4">
      <c r="A50" t="s">
        <v>473</v>
      </c>
      <c r="B50">
        <v>450000</v>
      </c>
      <c r="C50">
        <v>331598</v>
      </c>
      <c r="D50">
        <v>118402</v>
      </c>
    </row>
    <row r="51" spans="1:4">
      <c r="A51" t="s">
        <v>474</v>
      </c>
      <c r="B51">
        <v>350000</v>
      </c>
      <c r="C51">
        <v>570606</v>
      </c>
      <c r="D51">
        <v>-220606</v>
      </c>
    </row>
    <row r="52" spans="1:4">
      <c r="A52" t="s">
        <v>477</v>
      </c>
      <c r="B52">
        <v>7000</v>
      </c>
      <c r="C52">
        <v>3304</v>
      </c>
      <c r="D52">
        <v>3696</v>
      </c>
    </row>
    <row r="53" spans="1:4">
      <c r="A53" t="s">
        <v>458</v>
      </c>
      <c r="B53">
        <v>26000</v>
      </c>
      <c r="C53">
        <v>7376</v>
      </c>
      <c r="D53">
        <v>18624</v>
      </c>
    </row>
    <row r="54" spans="1:4">
      <c r="A54" t="s">
        <v>434</v>
      </c>
      <c r="B54">
        <v>100000</v>
      </c>
      <c r="C54">
        <v>70000</v>
      </c>
      <c r="D54">
        <v>30000</v>
      </c>
    </row>
    <row r="55" spans="1:4">
      <c r="A55" t="s">
        <v>460</v>
      </c>
      <c r="B55">
        <v>830000</v>
      </c>
      <c r="C55">
        <v>808544</v>
      </c>
      <c r="D55">
        <v>21456</v>
      </c>
    </row>
    <row r="56" spans="1:4">
      <c r="A56" t="s">
        <v>480</v>
      </c>
      <c r="B56">
        <v>30000</v>
      </c>
      <c r="C56">
        <v>23544</v>
      </c>
      <c r="D56">
        <v>6456</v>
      </c>
    </row>
    <row r="57" spans="1:4">
      <c r="A57" t="s">
        <v>488</v>
      </c>
      <c r="B57">
        <v>800000</v>
      </c>
      <c r="C57">
        <v>785000</v>
      </c>
      <c r="D57">
        <v>15000</v>
      </c>
    </row>
    <row r="58" spans="1:4">
      <c r="A58" t="s">
        <v>490</v>
      </c>
      <c r="B58">
        <v>120000</v>
      </c>
      <c r="C58">
        <v>75600</v>
      </c>
      <c r="D58">
        <v>44400</v>
      </c>
    </row>
    <row r="59" spans="1:4">
      <c r="A59" t="s">
        <v>456</v>
      </c>
      <c r="B59">
        <v>300000</v>
      </c>
      <c r="C59">
        <v>249480</v>
      </c>
      <c r="D59">
        <v>50520</v>
      </c>
    </row>
    <row r="60" spans="1:4">
      <c r="A60" t="s">
        <v>491</v>
      </c>
      <c r="B60">
        <v>50000</v>
      </c>
      <c r="C60">
        <v>48317</v>
      </c>
      <c r="D60">
        <v>1683</v>
      </c>
    </row>
    <row r="61" spans="1:4">
      <c r="A61" t="s">
        <v>438</v>
      </c>
      <c r="B61">
        <v>20000</v>
      </c>
      <c r="C61">
        <v>0</v>
      </c>
      <c r="D61">
        <v>20000</v>
      </c>
    </row>
    <row r="62" spans="1:4">
      <c r="A62" t="s">
        <v>492</v>
      </c>
      <c r="B62">
        <v>50000</v>
      </c>
      <c r="C62">
        <v>65188</v>
      </c>
      <c r="D62">
        <v>-15188</v>
      </c>
    </row>
    <row r="63" spans="1:4">
      <c r="A63" t="s">
        <v>152</v>
      </c>
      <c r="B63">
        <v>800000</v>
      </c>
      <c r="C63">
        <v>55557</v>
      </c>
      <c r="D63">
        <v>744443</v>
      </c>
    </row>
    <row r="64" spans="1:4">
      <c r="A64" t="s">
        <v>495</v>
      </c>
      <c r="B64">
        <v>43166000</v>
      </c>
      <c r="C64">
        <v>49026130</v>
      </c>
      <c r="D64">
        <v>-5860130</v>
      </c>
    </row>
    <row r="65" spans="1:4">
      <c r="A65" t="s">
        <v>497</v>
      </c>
      <c r="B65">
        <v>0</v>
      </c>
      <c r="C65">
        <v>-586126</v>
      </c>
      <c r="D65">
        <v>586126</v>
      </c>
    </row>
    <row r="66" spans="1:4">
      <c r="A66" t="s">
        <v>500</v>
      </c>
    </row>
    <row r="67" spans="1:4">
      <c r="A67" t="s">
        <v>503</v>
      </c>
    </row>
    <row r="68" spans="1:4">
      <c r="A68" t="s">
        <v>505</v>
      </c>
      <c r="B68">
        <v>0</v>
      </c>
      <c r="C68">
        <v>0</v>
      </c>
      <c r="D68">
        <v>0</v>
      </c>
    </row>
    <row r="69" spans="1:4">
      <c r="A69" t="s">
        <v>479</v>
      </c>
    </row>
    <row r="70" spans="1:4">
      <c r="A70" t="s">
        <v>506</v>
      </c>
      <c r="B70">
        <v>0</v>
      </c>
      <c r="C70">
        <v>0</v>
      </c>
      <c r="D70">
        <v>0</v>
      </c>
    </row>
    <row r="71" spans="1:4">
      <c r="A71" t="s">
        <v>507</v>
      </c>
      <c r="B71">
        <v>0</v>
      </c>
      <c r="C71">
        <v>0</v>
      </c>
      <c r="D71">
        <v>0</v>
      </c>
    </row>
    <row r="72" spans="1:4">
      <c r="A72" t="s">
        <v>510</v>
      </c>
    </row>
    <row r="73" spans="1:4">
      <c r="A73" t="s">
        <v>513</v>
      </c>
    </row>
    <row r="74" spans="1:4">
      <c r="A74" t="s">
        <v>239</v>
      </c>
      <c r="B74">
        <v>0</v>
      </c>
      <c r="C74">
        <v>0</v>
      </c>
      <c r="D74">
        <v>0</v>
      </c>
    </row>
    <row r="75" spans="1:4">
      <c r="A75" t="s">
        <v>514</v>
      </c>
    </row>
    <row r="76" spans="1:4">
      <c r="A76" t="s">
        <v>516</v>
      </c>
      <c r="B76">
        <v>0</v>
      </c>
      <c r="C76">
        <v>0</v>
      </c>
      <c r="D76">
        <v>0</v>
      </c>
    </row>
    <row r="77" spans="1:4">
      <c r="A77" t="s">
        <v>517</v>
      </c>
      <c r="B77">
        <v>0</v>
      </c>
      <c r="C77">
        <v>0</v>
      </c>
      <c r="D77">
        <v>0</v>
      </c>
    </row>
    <row r="78" spans="1:4">
      <c r="A78" t="s">
        <v>518</v>
      </c>
      <c r="B78">
        <v>0</v>
      </c>
      <c r="C78">
        <v>-586126</v>
      </c>
      <c r="D78">
        <v>586126</v>
      </c>
    </row>
    <row r="79" spans="1:4">
      <c r="A79" t="s">
        <v>202</v>
      </c>
      <c r="B79">
        <v>0</v>
      </c>
      <c r="C79">
        <v>5184061</v>
      </c>
      <c r="D79">
        <v>-5184061</v>
      </c>
    </row>
    <row r="80" spans="1:4">
      <c r="A80" t="s">
        <v>520</v>
      </c>
      <c r="B80">
        <v>0</v>
      </c>
      <c r="C80">
        <v>4597935</v>
      </c>
      <c r="D80">
        <v>-4597935</v>
      </c>
    </row>
    <row r="81" spans="1:4">
      <c r="A81" t="s">
        <v>517</v>
      </c>
      <c r="B81">
        <v>0</v>
      </c>
      <c r="C81">
        <v>0</v>
      </c>
      <c r="D81">
        <v>0</v>
      </c>
    </row>
    <row r="82" spans="1:4">
      <c r="A82" t="s">
        <v>518</v>
      </c>
      <c r="B82">
        <v>0</v>
      </c>
      <c r="C82">
        <v>-614329</v>
      </c>
      <c r="D82">
        <v>614329</v>
      </c>
    </row>
    <row r="83" spans="1:4">
      <c r="A83" t="s">
        <v>202</v>
      </c>
      <c r="B83">
        <v>0</v>
      </c>
      <c r="C83">
        <v>5184061</v>
      </c>
      <c r="D83">
        <v>-5184061</v>
      </c>
    </row>
    <row r="84" spans="1:4">
      <c r="A84" t="s">
        <v>520</v>
      </c>
      <c r="B84">
        <v>0</v>
      </c>
      <c r="C84">
        <v>4569732</v>
      </c>
      <c r="D84">
        <v>-4569732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T115"/>
  <sheetViews>
    <sheetView view="pageBreakPreview" topLeftCell="A19" zoomScaleSheetLayoutView="100" workbookViewId="0">
      <selection sqref="A1:F1"/>
    </sheetView>
  </sheetViews>
  <sheetFormatPr defaultColWidth="9" defaultRowHeight="14"/>
  <cols>
    <col min="1" max="1" width="28.81640625" style="1" customWidth="1"/>
    <col min="2" max="4" width="15" style="1" customWidth="1"/>
    <col min="5" max="6" width="12.08984375" style="1" customWidth="1"/>
    <col min="7" max="7" width="56" style="1" bestFit="1" customWidth="1"/>
    <col min="8" max="9" width="13.08984375" style="1" customWidth="1"/>
    <col min="10" max="10" width="15.54296875" style="1" bestFit="1" customWidth="1"/>
    <col min="11" max="11" width="27.36328125" style="1" customWidth="1"/>
    <col min="12" max="13" width="11.81640625" style="1" bestFit="1" customWidth="1"/>
    <col min="14" max="14" width="14" style="1" bestFit="1" customWidth="1"/>
    <col min="15" max="15" width="9" style="1"/>
    <col min="16" max="17" width="10.453125" style="1" bestFit="1" customWidth="1"/>
    <col min="18" max="18" width="10.1796875" style="1" bestFit="1" customWidth="1"/>
    <col min="19" max="19" width="9" style="1"/>
    <col min="20" max="20" width="9.08984375" style="1" bestFit="1" customWidth="1"/>
    <col min="21" max="16384" width="9" style="1"/>
  </cols>
  <sheetData>
    <row r="1" spans="1:18" ht="27" customHeight="1">
      <c r="A1" s="764"/>
      <c r="B1" s="764"/>
      <c r="C1" s="764"/>
      <c r="D1" s="764"/>
      <c r="E1" s="764"/>
      <c r="F1" s="764"/>
      <c r="G1" s="736" t="s">
        <v>1047</v>
      </c>
      <c r="H1" s="736"/>
      <c r="I1" s="736"/>
      <c r="J1" s="736"/>
      <c r="K1" s="200" t="s">
        <v>302</v>
      </c>
    </row>
    <row r="2" spans="1:18" ht="27" customHeight="1">
      <c r="A2" s="764" t="s">
        <v>369</v>
      </c>
      <c r="B2" s="764"/>
      <c r="C2" s="764"/>
      <c r="D2" s="764"/>
      <c r="E2" s="764"/>
      <c r="F2" s="764"/>
      <c r="G2" s="736" t="s">
        <v>417</v>
      </c>
      <c r="H2" s="736"/>
      <c r="I2" s="736"/>
      <c r="J2" s="736"/>
      <c r="K2" s="201" t="s">
        <v>1198</v>
      </c>
      <c r="L2" s="2"/>
      <c r="M2" s="2"/>
      <c r="N2" s="2"/>
    </row>
    <row r="3" spans="1:18" ht="22.5" customHeight="1">
      <c r="A3" s="765" t="s">
        <v>844</v>
      </c>
      <c r="B3" s="766"/>
      <c r="C3" s="766"/>
      <c r="D3" s="766"/>
      <c r="E3" s="766"/>
      <c r="F3" s="766"/>
      <c r="G3" s="182"/>
      <c r="H3" s="3"/>
      <c r="I3" s="767" t="s">
        <v>669</v>
      </c>
      <c r="J3" s="767"/>
      <c r="K3" s="202" t="s">
        <v>431</v>
      </c>
      <c r="L3" s="200" t="s">
        <v>511</v>
      </c>
      <c r="M3" s="200" t="s">
        <v>521</v>
      </c>
      <c r="N3" s="200" t="s">
        <v>645</v>
      </c>
    </row>
    <row r="4" spans="1:18" ht="22.5" customHeight="1">
      <c r="A4" s="164"/>
      <c r="B4" s="172"/>
      <c r="C4" s="172"/>
      <c r="D4" s="178"/>
      <c r="E4" s="178"/>
      <c r="F4" s="178" t="s">
        <v>765</v>
      </c>
      <c r="G4" s="182"/>
      <c r="H4" s="3"/>
      <c r="I4" s="768"/>
      <c r="J4" s="768"/>
      <c r="K4" s="202" t="s">
        <v>71</v>
      </c>
      <c r="L4" s="3"/>
      <c r="M4" s="208"/>
      <c r="N4" s="208"/>
      <c r="O4" s="1" t="s">
        <v>302</v>
      </c>
    </row>
    <row r="5" spans="1:18" s="163" customFormat="1" ht="22.5" customHeight="1">
      <c r="A5" s="165" t="s">
        <v>1048</v>
      </c>
      <c r="B5" s="769" t="s">
        <v>165</v>
      </c>
      <c r="C5" s="769"/>
      <c r="D5" s="769" t="s">
        <v>1049</v>
      </c>
      <c r="E5" s="769"/>
      <c r="F5" s="769"/>
      <c r="G5" s="183" t="s">
        <v>925</v>
      </c>
      <c r="H5" s="5" t="s">
        <v>1050</v>
      </c>
      <c r="I5" s="192" t="s">
        <v>664</v>
      </c>
      <c r="J5" s="5" t="s">
        <v>1051</v>
      </c>
      <c r="K5" s="183" t="s">
        <v>1213</v>
      </c>
      <c r="L5" s="205"/>
      <c r="M5" s="167"/>
      <c r="N5" s="167"/>
      <c r="O5" s="163" t="s">
        <v>1052</v>
      </c>
    </row>
    <row r="6" spans="1:18" ht="22.5" customHeight="1">
      <c r="A6" s="6" t="s">
        <v>342</v>
      </c>
      <c r="B6" s="11"/>
      <c r="D6" s="7"/>
      <c r="E6" s="15"/>
      <c r="F6" s="56"/>
      <c r="G6" s="6" t="s">
        <v>342</v>
      </c>
      <c r="H6" s="188"/>
      <c r="I6" s="12"/>
      <c r="J6" s="188"/>
      <c r="K6" s="6" t="s">
        <v>295</v>
      </c>
      <c r="L6" s="173">
        <v>24524604</v>
      </c>
      <c r="M6" s="33">
        <v>22146720</v>
      </c>
      <c r="N6" s="11">
        <v>2377884</v>
      </c>
      <c r="O6" s="1" t="s">
        <v>431</v>
      </c>
      <c r="P6" s="1" t="s">
        <v>511</v>
      </c>
      <c r="Q6" s="1" t="s">
        <v>521</v>
      </c>
      <c r="R6" s="1" t="s">
        <v>645</v>
      </c>
    </row>
    <row r="7" spans="1:18" ht="22.5" customHeight="1">
      <c r="A7" s="6" t="s">
        <v>531</v>
      </c>
      <c r="B7" s="11"/>
      <c r="D7" s="6"/>
      <c r="F7" s="46"/>
      <c r="G7" s="6" t="s">
        <v>531</v>
      </c>
      <c r="H7" s="188"/>
      <c r="I7" s="12"/>
      <c r="J7" s="188"/>
      <c r="K7" s="6" t="s">
        <v>1214</v>
      </c>
      <c r="L7" s="173">
        <v>0</v>
      </c>
      <c r="M7" s="33">
        <v>0</v>
      </c>
      <c r="N7" s="11">
        <v>0</v>
      </c>
      <c r="O7" s="1" t="s">
        <v>71</v>
      </c>
    </row>
    <row r="8" spans="1:18" ht="18" customHeight="1">
      <c r="A8" s="6" t="s">
        <v>532</v>
      </c>
      <c r="B8" s="173">
        <f>H8</f>
        <v>24524604</v>
      </c>
      <c r="C8" s="33"/>
      <c r="D8" s="52"/>
      <c r="E8" s="33"/>
      <c r="F8" s="62"/>
      <c r="G8" s="6" t="s">
        <v>532</v>
      </c>
      <c r="H8" s="173">
        <f>H10</f>
        <v>24524604</v>
      </c>
      <c r="I8" s="33" t="e">
        <f>#REF!</f>
        <v>#REF!</v>
      </c>
      <c r="J8" s="189" t="e">
        <f>H8-I8</f>
        <v>#REF!</v>
      </c>
      <c r="K8" s="6" t="s">
        <v>396</v>
      </c>
      <c r="L8" s="173">
        <v>0</v>
      </c>
      <c r="M8" s="33">
        <v>0</v>
      </c>
      <c r="N8" s="189">
        <v>0</v>
      </c>
      <c r="O8" s="1" t="s">
        <v>531</v>
      </c>
    </row>
    <row r="9" spans="1:18" ht="22.5" customHeight="1">
      <c r="A9" s="166" t="s">
        <v>671</v>
      </c>
      <c r="B9" s="173">
        <f>L11</f>
        <v>1980000</v>
      </c>
      <c r="C9" s="33"/>
      <c r="D9" s="52"/>
      <c r="E9" s="33"/>
      <c r="F9" s="62"/>
      <c r="G9" s="6" t="s">
        <v>594</v>
      </c>
      <c r="H9" s="173">
        <v>0</v>
      </c>
      <c r="I9" s="33">
        <v>0</v>
      </c>
      <c r="J9" s="189">
        <f>H9-I9</f>
        <v>0</v>
      </c>
      <c r="K9" s="6" t="s">
        <v>1090</v>
      </c>
      <c r="L9" s="173">
        <v>0</v>
      </c>
      <c r="M9" s="33">
        <v>0</v>
      </c>
      <c r="N9" s="189">
        <v>0</v>
      </c>
      <c r="O9" s="1" t="s">
        <v>532</v>
      </c>
      <c r="P9" s="1">
        <v>10986956</v>
      </c>
      <c r="Q9" s="1">
        <v>4085846</v>
      </c>
      <c r="R9" s="1">
        <v>6901110</v>
      </c>
    </row>
    <row r="10" spans="1:18" ht="22.5" customHeight="1">
      <c r="A10" s="6" t="s">
        <v>534</v>
      </c>
      <c r="B10" s="174"/>
      <c r="C10" s="35">
        <f>B8+B9</f>
        <v>26504604</v>
      </c>
      <c r="D10" s="53"/>
      <c r="E10" s="20"/>
      <c r="F10" s="63"/>
      <c r="G10" s="6" t="s">
        <v>527</v>
      </c>
      <c r="H10" s="174">
        <f>H11</f>
        <v>24524604</v>
      </c>
      <c r="I10" s="35">
        <v>5571693</v>
      </c>
      <c r="J10" s="196">
        <f>H10-I10</f>
        <v>18952911</v>
      </c>
      <c r="K10" s="6" t="s">
        <v>1195</v>
      </c>
      <c r="L10" s="174">
        <v>0</v>
      </c>
      <c r="M10" s="35">
        <v>0</v>
      </c>
      <c r="N10" s="196">
        <v>0</v>
      </c>
      <c r="O10" s="1" t="s">
        <v>656</v>
      </c>
      <c r="P10" s="1">
        <v>0</v>
      </c>
      <c r="Q10" s="1">
        <v>0</v>
      </c>
      <c r="R10" s="1">
        <v>0</v>
      </c>
    </row>
    <row r="11" spans="1:18" ht="22.5" customHeight="1">
      <c r="A11" s="6" t="s">
        <v>484</v>
      </c>
      <c r="B11" s="173"/>
      <c r="C11" s="33"/>
      <c r="D11" s="7"/>
      <c r="E11" s="15"/>
      <c r="F11" s="62"/>
      <c r="G11" s="166" t="s">
        <v>544</v>
      </c>
      <c r="H11" s="173">
        <f>L6</f>
        <v>24524604</v>
      </c>
      <c r="I11" s="33">
        <v>5571693</v>
      </c>
      <c r="J11" s="189"/>
      <c r="K11" s="166" t="s">
        <v>1215</v>
      </c>
      <c r="L11" s="173">
        <v>1980000</v>
      </c>
      <c r="M11" s="33">
        <v>1500000</v>
      </c>
      <c r="N11" s="189">
        <v>480000</v>
      </c>
      <c r="O11" s="1" t="s">
        <v>647</v>
      </c>
      <c r="P11" s="1">
        <v>0</v>
      </c>
      <c r="Q11" s="1">
        <v>0</v>
      </c>
      <c r="R11" s="1">
        <v>0</v>
      </c>
    </row>
    <row r="12" spans="1:18" ht="22.5" customHeight="1">
      <c r="A12" s="6" t="s">
        <v>572</v>
      </c>
      <c r="B12" s="173">
        <v>3000000</v>
      </c>
      <c r="C12" s="33"/>
      <c r="D12" s="6"/>
      <c r="F12" s="62"/>
      <c r="G12" s="166" t="s">
        <v>600</v>
      </c>
      <c r="H12" s="189">
        <v>0</v>
      </c>
      <c r="I12" s="33">
        <v>580339</v>
      </c>
      <c r="J12" s="189"/>
      <c r="K12" s="166" t="s">
        <v>1161</v>
      </c>
      <c r="L12" s="189">
        <v>0</v>
      </c>
      <c r="M12" s="33">
        <v>0</v>
      </c>
      <c r="N12" s="189">
        <v>0</v>
      </c>
      <c r="O12" s="1" t="s">
        <v>392</v>
      </c>
      <c r="P12" s="1">
        <v>0</v>
      </c>
      <c r="Q12" s="1">
        <v>0</v>
      </c>
      <c r="R12" s="1">
        <v>0</v>
      </c>
    </row>
    <row r="13" spans="1:18" ht="22.5" customHeight="1">
      <c r="A13" s="6" t="s">
        <v>249</v>
      </c>
      <c r="B13" s="9"/>
      <c r="C13" s="33">
        <f>B12</f>
        <v>3000000</v>
      </c>
      <c r="D13" s="6"/>
      <c r="F13" s="62"/>
      <c r="G13" s="166" t="s">
        <v>648</v>
      </c>
      <c r="H13" s="189">
        <f>P11</f>
        <v>0</v>
      </c>
      <c r="I13" s="33">
        <v>0</v>
      </c>
      <c r="J13" s="189"/>
      <c r="K13" s="166" t="s">
        <v>446</v>
      </c>
      <c r="L13" s="189">
        <v>0</v>
      </c>
      <c r="M13" s="33">
        <v>0</v>
      </c>
      <c r="N13" s="189">
        <v>0</v>
      </c>
      <c r="O13" s="1" t="s">
        <v>508</v>
      </c>
      <c r="P13" s="1">
        <v>0</v>
      </c>
      <c r="Q13" s="1">
        <v>0</v>
      </c>
      <c r="R13" s="1">
        <v>0</v>
      </c>
    </row>
    <row r="14" spans="1:18" ht="22.5" customHeight="1">
      <c r="A14" s="9" t="s">
        <v>333</v>
      </c>
      <c r="B14" s="175"/>
      <c r="C14" s="36">
        <f>C10+C13</f>
        <v>29504604</v>
      </c>
      <c r="D14" s="8"/>
      <c r="E14" s="20"/>
      <c r="F14" s="63"/>
      <c r="G14" s="6" t="s">
        <v>534</v>
      </c>
      <c r="H14" s="175">
        <f>H11+H12+H13</f>
        <v>24524604</v>
      </c>
      <c r="I14" s="36">
        <v>6152032</v>
      </c>
      <c r="J14" s="197">
        <f>H14-I14</f>
        <v>18372572</v>
      </c>
      <c r="K14" s="6" t="s">
        <v>551</v>
      </c>
      <c r="L14" s="175">
        <v>0</v>
      </c>
      <c r="M14" s="36">
        <v>0</v>
      </c>
      <c r="N14" s="197">
        <v>0</v>
      </c>
      <c r="O14" s="1" t="s">
        <v>60</v>
      </c>
      <c r="P14" s="1">
        <v>3552000</v>
      </c>
      <c r="Q14" s="1">
        <v>19929785</v>
      </c>
      <c r="R14" s="1">
        <v>-16377785</v>
      </c>
    </row>
    <row r="15" spans="1:18" ht="22.5" customHeight="1">
      <c r="A15" s="6" t="s">
        <v>584</v>
      </c>
      <c r="B15" s="173"/>
      <c r="C15" s="33"/>
      <c r="D15" s="7"/>
      <c r="E15" s="15"/>
      <c r="F15" s="62"/>
      <c r="G15" s="6" t="s">
        <v>484</v>
      </c>
      <c r="H15" s="173"/>
      <c r="I15" s="33"/>
      <c r="J15" s="189"/>
      <c r="K15" s="6" t="s">
        <v>123</v>
      </c>
      <c r="L15" s="173">
        <v>0</v>
      </c>
      <c r="M15" s="33">
        <v>0</v>
      </c>
      <c r="N15" s="189">
        <v>0</v>
      </c>
      <c r="O15" s="1" t="s">
        <v>629</v>
      </c>
      <c r="P15" s="1">
        <v>0</v>
      </c>
      <c r="Q15" s="1">
        <v>0</v>
      </c>
      <c r="R15" s="1">
        <v>0</v>
      </c>
    </row>
    <row r="16" spans="1:18" ht="22.5" customHeight="1">
      <c r="A16" s="6" t="s">
        <v>311</v>
      </c>
      <c r="B16" s="11"/>
      <c r="C16" s="33"/>
      <c r="D16" s="6"/>
      <c r="F16" s="62"/>
      <c r="G16" s="6" t="s">
        <v>189</v>
      </c>
      <c r="H16" s="173"/>
      <c r="I16" s="33"/>
      <c r="J16" s="189"/>
      <c r="K16" s="6" t="s">
        <v>1217</v>
      </c>
      <c r="L16" s="173">
        <v>0</v>
      </c>
      <c r="M16" s="33">
        <v>0</v>
      </c>
      <c r="N16" s="189">
        <v>0</v>
      </c>
      <c r="O16" s="1" t="s">
        <v>699</v>
      </c>
      <c r="P16" s="1">
        <v>0</v>
      </c>
      <c r="Q16" s="1">
        <v>0</v>
      </c>
      <c r="R16" s="1">
        <v>0</v>
      </c>
    </row>
    <row r="17" spans="1:18" ht="22.5" customHeight="1">
      <c r="A17" s="166" t="s">
        <v>672</v>
      </c>
      <c r="B17" s="173">
        <f>L64</f>
        <v>100000</v>
      </c>
      <c r="C17" s="33"/>
      <c r="D17" s="6"/>
      <c r="F17" s="62"/>
      <c r="G17" s="6" t="s">
        <v>248</v>
      </c>
      <c r="H17" s="173">
        <v>3000000</v>
      </c>
      <c r="I17" s="33">
        <v>3000000</v>
      </c>
      <c r="J17" s="189">
        <v>0</v>
      </c>
      <c r="K17" s="6" t="s">
        <v>786</v>
      </c>
      <c r="L17" s="173">
        <v>0</v>
      </c>
      <c r="M17" s="33">
        <v>0</v>
      </c>
      <c r="N17" s="189">
        <v>0</v>
      </c>
      <c r="O17" s="1" t="s">
        <v>386</v>
      </c>
      <c r="P17" s="1">
        <v>0</v>
      </c>
      <c r="Q17" s="1">
        <v>0</v>
      </c>
      <c r="R17" s="1">
        <v>0</v>
      </c>
    </row>
    <row r="18" spans="1:18" ht="22.5" customHeight="1">
      <c r="A18" s="6" t="s">
        <v>585</v>
      </c>
      <c r="B18" s="174"/>
      <c r="C18" s="35">
        <f>B17</f>
        <v>100000</v>
      </c>
      <c r="D18" s="6"/>
      <c r="F18" s="62"/>
      <c r="G18" s="6" t="s">
        <v>536</v>
      </c>
      <c r="H18" s="175">
        <v>3000000</v>
      </c>
      <c r="I18" s="36">
        <v>3000000</v>
      </c>
      <c r="J18" s="197">
        <v>0</v>
      </c>
      <c r="K18" s="6" t="s">
        <v>1218</v>
      </c>
      <c r="L18" s="175">
        <v>0</v>
      </c>
      <c r="M18" s="36">
        <v>0</v>
      </c>
      <c r="N18" s="197">
        <v>0</v>
      </c>
      <c r="O18" s="1" t="s">
        <v>701</v>
      </c>
      <c r="P18" s="1">
        <v>0</v>
      </c>
      <c r="Q18" s="1">
        <v>0</v>
      </c>
      <c r="R18" s="1">
        <v>0</v>
      </c>
    </row>
    <row r="19" spans="1:18" ht="22.5" customHeight="1">
      <c r="A19" s="9" t="s">
        <v>587</v>
      </c>
      <c r="B19" s="174"/>
      <c r="C19" s="35">
        <f>C18</f>
        <v>100000</v>
      </c>
      <c r="D19" s="8"/>
      <c r="E19" s="20"/>
      <c r="F19" s="63"/>
      <c r="G19" s="6" t="s">
        <v>249</v>
      </c>
      <c r="H19" s="173">
        <v>3000000</v>
      </c>
      <c r="I19" s="33">
        <v>3000000</v>
      </c>
      <c r="J19" s="189">
        <v>0</v>
      </c>
      <c r="K19" s="6" t="s">
        <v>1219</v>
      </c>
      <c r="L19" s="173">
        <v>0</v>
      </c>
      <c r="M19" s="33">
        <v>0</v>
      </c>
      <c r="N19" s="189">
        <v>0</v>
      </c>
      <c r="O19" s="1" t="s">
        <v>10</v>
      </c>
      <c r="P19" s="1">
        <v>0</v>
      </c>
      <c r="Q19" s="1">
        <v>0</v>
      </c>
      <c r="R19" s="1">
        <v>0</v>
      </c>
    </row>
    <row r="20" spans="1:18" ht="22.5" customHeight="1">
      <c r="A20" s="6" t="s">
        <v>538</v>
      </c>
      <c r="B20" s="173"/>
      <c r="C20" s="33"/>
      <c r="D20" s="7"/>
      <c r="E20" s="15"/>
      <c r="F20" s="62"/>
      <c r="G20" s="6" t="s">
        <v>333</v>
      </c>
      <c r="H20" s="190">
        <f>H17+H14</f>
        <v>27524604</v>
      </c>
      <c r="I20" s="193">
        <f>I14+I17</f>
        <v>9152032</v>
      </c>
      <c r="J20" s="198">
        <f>H20-I20</f>
        <v>18372572</v>
      </c>
      <c r="K20" s="6" t="s">
        <v>1220</v>
      </c>
      <c r="L20" s="190">
        <v>0</v>
      </c>
      <c r="M20" s="193">
        <v>0</v>
      </c>
      <c r="N20" s="198">
        <v>0</v>
      </c>
      <c r="O20" s="1" t="s">
        <v>400</v>
      </c>
      <c r="P20" s="1">
        <v>0</v>
      </c>
      <c r="Q20" s="1">
        <v>0</v>
      </c>
      <c r="R20" s="1">
        <v>0</v>
      </c>
    </row>
    <row r="21" spans="1:18" ht="22.5" customHeight="1">
      <c r="A21" s="6" t="s">
        <v>540</v>
      </c>
      <c r="B21" s="173"/>
      <c r="C21" s="33"/>
      <c r="D21" s="6"/>
      <c r="F21" s="62"/>
      <c r="G21" s="6" t="s">
        <v>584</v>
      </c>
      <c r="H21" s="173"/>
      <c r="I21" s="33"/>
      <c r="J21" s="189"/>
      <c r="K21" s="6" t="s">
        <v>346</v>
      </c>
      <c r="L21" s="173"/>
      <c r="M21" s="33"/>
      <c r="N21" s="189"/>
      <c r="O21" s="1" t="s">
        <v>702</v>
      </c>
      <c r="P21" s="1">
        <v>0</v>
      </c>
      <c r="Q21" s="1">
        <v>0</v>
      </c>
      <c r="R21" s="1">
        <v>0</v>
      </c>
    </row>
    <row r="22" spans="1:18" ht="22.5" customHeight="1">
      <c r="A22" s="6" t="s">
        <v>330</v>
      </c>
      <c r="B22" s="173">
        <v>3000000</v>
      </c>
      <c r="C22" s="33"/>
      <c r="D22" s="6"/>
      <c r="F22" s="62"/>
      <c r="G22" s="6" t="s">
        <v>311</v>
      </c>
      <c r="H22" s="173"/>
      <c r="I22" s="33"/>
      <c r="J22" s="189"/>
      <c r="K22" s="6" t="s">
        <v>680</v>
      </c>
      <c r="L22" s="173">
        <v>26504604</v>
      </c>
      <c r="M22" s="33">
        <v>23646720</v>
      </c>
      <c r="N22" s="189">
        <v>2857884</v>
      </c>
      <c r="O22" s="1" t="s">
        <v>207</v>
      </c>
      <c r="P22" s="1">
        <v>0</v>
      </c>
      <c r="Q22" s="1">
        <v>0</v>
      </c>
      <c r="R22" s="1">
        <v>0</v>
      </c>
    </row>
    <row r="23" spans="1:18" ht="22.5" customHeight="1">
      <c r="A23" s="6" t="s">
        <v>542</v>
      </c>
      <c r="B23" s="174">
        <f>C35</f>
        <v>26404604</v>
      </c>
      <c r="C23" s="35">
        <v>0</v>
      </c>
      <c r="D23" s="6"/>
      <c r="F23" s="62"/>
      <c r="G23" s="184" t="s">
        <v>591</v>
      </c>
      <c r="H23" s="174">
        <v>0</v>
      </c>
      <c r="I23" s="35">
        <v>0</v>
      </c>
      <c r="J23" s="196">
        <f>H23-I23</f>
        <v>0</v>
      </c>
      <c r="K23" s="184" t="s">
        <v>346</v>
      </c>
      <c r="L23" s="174"/>
      <c r="M23" s="35"/>
      <c r="N23" s="196"/>
      <c r="O23" s="1" t="s">
        <v>706</v>
      </c>
      <c r="P23" s="1">
        <v>0</v>
      </c>
      <c r="Q23" s="1">
        <v>0</v>
      </c>
      <c r="R23" s="1">
        <v>0</v>
      </c>
    </row>
    <row r="24" spans="1:18" ht="22.5" customHeight="1">
      <c r="A24" s="8" t="s">
        <v>539</v>
      </c>
      <c r="B24" s="174">
        <v>0</v>
      </c>
      <c r="C24" s="35">
        <f>B23+B22</f>
        <v>29404604</v>
      </c>
      <c r="D24" s="8"/>
      <c r="E24" s="20"/>
      <c r="F24" s="63"/>
      <c r="G24" s="6" t="s">
        <v>585</v>
      </c>
      <c r="H24" s="174">
        <v>0</v>
      </c>
      <c r="I24" s="35">
        <v>0</v>
      </c>
      <c r="J24" s="196">
        <f>H24-I24</f>
        <v>0</v>
      </c>
      <c r="K24" s="6" t="s">
        <v>304</v>
      </c>
      <c r="L24" s="174"/>
      <c r="M24" s="35"/>
      <c r="N24" s="196"/>
      <c r="O24" s="1" t="s">
        <v>346</v>
      </c>
    </row>
    <row r="25" spans="1:18" ht="22.5" customHeight="1">
      <c r="A25" s="167" t="s">
        <v>543</v>
      </c>
      <c r="B25" s="173"/>
      <c r="C25" s="33">
        <f>C24+C19</f>
        <v>29504604</v>
      </c>
      <c r="D25" s="51"/>
      <c r="E25" s="16"/>
      <c r="F25" s="62"/>
      <c r="G25" s="6" t="s">
        <v>587</v>
      </c>
      <c r="H25" s="190">
        <v>0</v>
      </c>
      <c r="I25" s="193">
        <v>0</v>
      </c>
      <c r="J25" s="198">
        <f>H25-I25</f>
        <v>0</v>
      </c>
      <c r="K25" s="6" t="s">
        <v>32</v>
      </c>
      <c r="L25" s="190"/>
      <c r="M25" s="193"/>
      <c r="N25" s="198"/>
      <c r="O25" s="1" t="s">
        <v>534</v>
      </c>
      <c r="P25" s="1">
        <v>14538956</v>
      </c>
      <c r="Q25" s="1">
        <v>24015631</v>
      </c>
      <c r="R25" s="1">
        <v>-9476675</v>
      </c>
    </row>
    <row r="26" spans="1:18" ht="22.5" customHeight="1">
      <c r="B26" s="34"/>
      <c r="C26" s="34"/>
      <c r="F26" s="181"/>
      <c r="G26" s="1" t="s">
        <v>538</v>
      </c>
      <c r="H26" s="173"/>
      <c r="I26" s="33"/>
      <c r="J26" s="189"/>
      <c r="K26" s="6" t="s">
        <v>1221</v>
      </c>
      <c r="L26" s="173">
        <v>3000000</v>
      </c>
      <c r="M26" s="33">
        <v>3000000</v>
      </c>
      <c r="N26" s="189">
        <v>0</v>
      </c>
      <c r="O26" s="1" t="s">
        <v>346</v>
      </c>
    </row>
    <row r="27" spans="1:18" ht="22.5" customHeight="1">
      <c r="A27" s="770" t="s">
        <v>685</v>
      </c>
      <c r="B27" s="770"/>
      <c r="C27" s="770"/>
      <c r="D27" s="770"/>
      <c r="E27" s="770"/>
      <c r="F27" s="770"/>
      <c r="G27" s="185"/>
      <c r="H27" s="185"/>
      <c r="I27" s="185"/>
      <c r="J27" s="185"/>
      <c r="K27" s="185" t="s">
        <v>1216</v>
      </c>
      <c r="L27" s="185">
        <v>0</v>
      </c>
      <c r="M27" s="185">
        <v>0</v>
      </c>
      <c r="N27" s="185">
        <v>0</v>
      </c>
      <c r="O27" s="185" t="s">
        <v>484</v>
      </c>
      <c r="P27" s="185"/>
      <c r="Q27" s="185"/>
    </row>
    <row r="28" spans="1:18" ht="22.5" customHeight="1">
      <c r="A28" s="771" t="s">
        <v>519</v>
      </c>
      <c r="B28" s="771"/>
      <c r="C28" s="771"/>
      <c r="D28" s="771"/>
      <c r="E28" s="771"/>
      <c r="F28" s="771"/>
      <c r="G28" s="185"/>
      <c r="H28" s="185"/>
      <c r="I28" s="185"/>
      <c r="J28" s="185"/>
      <c r="K28" s="185" t="s">
        <v>346</v>
      </c>
      <c r="L28" s="185"/>
      <c r="M28" s="185"/>
      <c r="N28" s="185"/>
      <c r="O28" s="185" t="s">
        <v>189</v>
      </c>
      <c r="P28" s="185"/>
      <c r="Q28" s="185"/>
    </row>
    <row r="29" spans="1:18" ht="22.5" customHeight="1">
      <c r="A29" s="168"/>
      <c r="B29" s="168"/>
      <c r="C29" s="168"/>
      <c r="D29" s="168"/>
      <c r="E29" s="168"/>
      <c r="F29" s="178" t="s">
        <v>765</v>
      </c>
      <c r="G29" s="185"/>
      <c r="H29" s="185"/>
      <c r="I29" s="185"/>
      <c r="J29" s="185"/>
      <c r="K29" s="185" t="s">
        <v>97</v>
      </c>
      <c r="L29" s="185">
        <v>3000000</v>
      </c>
      <c r="M29" s="185">
        <v>3000000</v>
      </c>
      <c r="N29" s="185">
        <v>0</v>
      </c>
      <c r="O29" s="185"/>
      <c r="P29" s="185"/>
      <c r="Q29" s="185"/>
    </row>
    <row r="30" spans="1:18" ht="22.5" customHeight="1">
      <c r="A30" s="169" t="s">
        <v>1053</v>
      </c>
      <c r="B30" s="169" t="s">
        <v>877</v>
      </c>
      <c r="C30" s="177" t="s">
        <v>1055</v>
      </c>
      <c r="D30" s="179" t="s">
        <v>652</v>
      </c>
      <c r="E30" s="772" t="s">
        <v>1056</v>
      </c>
      <c r="F30" s="772"/>
      <c r="G30" s="186"/>
      <c r="I30" s="194"/>
      <c r="K30" s="203" t="s">
        <v>346</v>
      </c>
      <c r="O30" s="213" t="s">
        <v>1057</v>
      </c>
      <c r="P30" s="213">
        <v>3000000</v>
      </c>
      <c r="Q30" s="213">
        <v>3000000</v>
      </c>
      <c r="R30" s="1">
        <v>0</v>
      </c>
    </row>
    <row r="31" spans="1:18" ht="22.5" customHeight="1">
      <c r="A31" s="170" t="s">
        <v>530</v>
      </c>
      <c r="B31" s="176">
        <v>23536720</v>
      </c>
      <c r="C31" s="176">
        <f>B31</f>
        <v>23536720</v>
      </c>
      <c r="D31" s="176">
        <f>C31-B31</f>
        <v>0</v>
      </c>
      <c r="E31" s="773"/>
      <c r="F31" s="773"/>
      <c r="G31" s="187"/>
      <c r="H31" s="191">
        <v>5152032</v>
      </c>
      <c r="I31" s="195"/>
      <c r="J31" s="191">
        <f>H31</f>
        <v>5152032</v>
      </c>
      <c r="K31" s="195" t="s">
        <v>1222</v>
      </c>
      <c r="L31" s="206"/>
      <c r="M31" s="209"/>
      <c r="N31" s="212"/>
      <c r="O31" s="212" t="s">
        <v>154</v>
      </c>
      <c r="P31" s="212">
        <v>0</v>
      </c>
      <c r="Q31" s="212">
        <v>0</v>
      </c>
      <c r="R31" s="1">
        <v>0</v>
      </c>
    </row>
    <row r="32" spans="1:18" ht="22.5" customHeight="1">
      <c r="A32" s="170" t="s">
        <v>455</v>
      </c>
      <c r="B32" s="176">
        <v>61441000</v>
      </c>
      <c r="C32" s="176">
        <f>'決算 '!P99</f>
        <v>62051365</v>
      </c>
      <c r="D32" s="180">
        <f>C32-B32</f>
        <v>610365</v>
      </c>
      <c r="E32" s="773"/>
      <c r="F32" s="773"/>
      <c r="G32" s="187"/>
      <c r="H32" s="191" t="e">
        <f>#REF!</f>
        <v>#REF!</v>
      </c>
      <c r="I32" s="195"/>
      <c r="J32" s="191" t="e">
        <f>#REF!</f>
        <v>#REF!</v>
      </c>
      <c r="K32" s="195" t="s">
        <v>1223</v>
      </c>
      <c r="L32" s="206">
        <v>0</v>
      </c>
      <c r="M32" s="209">
        <v>0</v>
      </c>
      <c r="N32" s="212">
        <v>0</v>
      </c>
      <c r="O32" s="212" t="s">
        <v>346</v>
      </c>
      <c r="P32" s="212"/>
      <c r="Q32" s="212"/>
    </row>
    <row r="33" spans="1:20" ht="22.5" customHeight="1">
      <c r="A33" s="170" t="s">
        <v>235</v>
      </c>
      <c r="B33" s="176">
        <f>B32</f>
        <v>61441000</v>
      </c>
      <c r="C33" s="176">
        <f>'決算 '!P100</f>
        <v>59183481</v>
      </c>
      <c r="D33" s="180">
        <f>C33-B33</f>
        <v>-2257519</v>
      </c>
      <c r="E33" s="773"/>
      <c r="F33" s="773"/>
      <c r="G33" s="187"/>
      <c r="H33" s="191">
        <f>H24</f>
        <v>0</v>
      </c>
      <c r="I33" s="195"/>
      <c r="J33" s="191">
        <f>J24</f>
        <v>0</v>
      </c>
      <c r="K33" s="195" t="s">
        <v>1224</v>
      </c>
      <c r="L33" s="206">
        <v>0</v>
      </c>
      <c r="M33" s="209">
        <v>0</v>
      </c>
      <c r="N33" s="212">
        <v>0</v>
      </c>
      <c r="O33" s="212" t="s">
        <v>1058</v>
      </c>
      <c r="P33" s="212">
        <v>3000000</v>
      </c>
      <c r="Q33" s="212">
        <v>3000000</v>
      </c>
      <c r="R33" s="1">
        <v>0</v>
      </c>
    </row>
    <row r="34" spans="1:20" ht="22.5" customHeight="1">
      <c r="A34" s="171" t="s">
        <v>13</v>
      </c>
      <c r="B34" s="176">
        <v>0</v>
      </c>
      <c r="C34" s="176">
        <f>C32-C33</f>
        <v>2867884</v>
      </c>
      <c r="D34" s="180">
        <f>C34-B34</f>
        <v>2867884</v>
      </c>
      <c r="E34" s="773"/>
      <c r="F34" s="773"/>
      <c r="G34" s="187"/>
      <c r="H34" s="191" t="e">
        <f>H32-H33</f>
        <v>#REF!</v>
      </c>
      <c r="I34" s="195"/>
      <c r="J34" s="191" t="e">
        <f>J32-J33</f>
        <v>#REF!</v>
      </c>
      <c r="K34" s="195" t="s">
        <v>1225</v>
      </c>
      <c r="L34" s="207">
        <v>0</v>
      </c>
      <c r="M34" s="210">
        <v>0</v>
      </c>
      <c r="N34" s="212">
        <v>0</v>
      </c>
      <c r="O34" s="212" t="s">
        <v>346</v>
      </c>
      <c r="P34" s="212"/>
      <c r="Q34" s="212"/>
      <c r="T34" s="1">
        <f>R31+R32+R33+R34+T31+T32</f>
        <v>0</v>
      </c>
    </row>
    <row r="35" spans="1:20" ht="22.5" customHeight="1">
      <c r="A35" s="170" t="s">
        <v>515</v>
      </c>
      <c r="B35" s="176">
        <f>B31</f>
        <v>23536720</v>
      </c>
      <c r="C35" s="176">
        <f>C34+B35</f>
        <v>26404604</v>
      </c>
      <c r="D35" s="176">
        <f>C35-B35</f>
        <v>2867884</v>
      </c>
      <c r="E35" s="773"/>
      <c r="F35" s="773"/>
      <c r="G35" s="187"/>
      <c r="H35" s="191" t="e">
        <f>H31+H34</f>
        <v>#REF!</v>
      </c>
      <c r="I35" s="195"/>
      <c r="J35" s="199" t="e">
        <f>J31+J34</f>
        <v>#REF!</v>
      </c>
      <c r="K35" s="204" t="s">
        <v>604</v>
      </c>
      <c r="L35" s="207">
        <v>0</v>
      </c>
      <c r="M35" s="210">
        <v>0</v>
      </c>
      <c r="N35" s="212">
        <v>0</v>
      </c>
      <c r="O35" s="212" t="s">
        <v>384</v>
      </c>
      <c r="P35" s="212"/>
      <c r="Q35" s="212"/>
    </row>
    <row r="36" spans="1:20" ht="22.5" customHeight="1">
      <c r="K36" s="8" t="s">
        <v>139</v>
      </c>
      <c r="L36" s="174">
        <v>0</v>
      </c>
      <c r="M36" s="35">
        <v>0</v>
      </c>
      <c r="N36" s="197">
        <v>0</v>
      </c>
      <c r="O36" s="1" t="s">
        <v>403</v>
      </c>
      <c r="P36" s="1">
        <v>0</v>
      </c>
      <c r="Q36" s="1">
        <v>0</v>
      </c>
      <c r="R36" s="1">
        <v>0</v>
      </c>
    </row>
    <row r="37" spans="1:20" ht="22.5" customHeight="1">
      <c r="K37" s="1" t="s">
        <v>1226</v>
      </c>
      <c r="L37" s="1">
        <v>0</v>
      </c>
      <c r="M37" s="1">
        <v>0</v>
      </c>
      <c r="N37" s="1">
        <v>0</v>
      </c>
      <c r="O37" s="1" t="s">
        <v>340</v>
      </c>
      <c r="P37" s="1">
        <v>0</v>
      </c>
      <c r="Q37" s="1">
        <v>0</v>
      </c>
      <c r="R37" s="1">
        <v>0</v>
      </c>
    </row>
    <row r="38" spans="1:20" ht="22.5" customHeight="1">
      <c r="K38" s="1" t="s">
        <v>346</v>
      </c>
      <c r="O38" s="1" t="s">
        <v>137</v>
      </c>
      <c r="P38" s="1">
        <v>0</v>
      </c>
      <c r="Q38" s="1">
        <v>0</v>
      </c>
      <c r="R38" s="1">
        <v>0</v>
      </c>
    </row>
    <row r="39" spans="1:20" ht="22.5" customHeight="1">
      <c r="K39" s="1" t="s">
        <v>1227</v>
      </c>
      <c r="L39" s="1">
        <v>0</v>
      </c>
      <c r="M39" s="1">
        <v>0</v>
      </c>
      <c r="N39" s="1">
        <v>0</v>
      </c>
      <c r="O39" s="1" t="s">
        <v>707</v>
      </c>
      <c r="P39" s="1">
        <v>0</v>
      </c>
      <c r="Q39" s="1">
        <v>0</v>
      </c>
      <c r="R39" s="1">
        <v>0</v>
      </c>
    </row>
    <row r="40" spans="1:20" ht="22.5" customHeight="1">
      <c r="K40" s="1" t="s">
        <v>346</v>
      </c>
      <c r="O40" s="1" t="s">
        <v>708</v>
      </c>
      <c r="P40" s="1">
        <v>0</v>
      </c>
      <c r="Q40" s="1">
        <v>0</v>
      </c>
      <c r="R40" s="1">
        <v>0</v>
      </c>
    </row>
    <row r="41" spans="1:20" ht="22.5" customHeight="1">
      <c r="K41" s="1" t="s">
        <v>208</v>
      </c>
      <c r="O41" s="1" t="s">
        <v>709</v>
      </c>
      <c r="P41" s="1">
        <v>0</v>
      </c>
      <c r="Q41" s="1">
        <v>0</v>
      </c>
      <c r="R41" s="1">
        <v>0</v>
      </c>
    </row>
    <row r="42" spans="1:20" ht="22.5" customHeight="1">
      <c r="K42" s="1" t="s">
        <v>139</v>
      </c>
      <c r="L42" s="1">
        <v>0</v>
      </c>
      <c r="M42" s="1">
        <v>0</v>
      </c>
      <c r="N42" s="1">
        <v>0</v>
      </c>
      <c r="O42" s="1" t="s">
        <v>346</v>
      </c>
    </row>
    <row r="43" spans="1:20" ht="22.5" customHeight="1">
      <c r="K43" s="1" t="s">
        <v>1226</v>
      </c>
      <c r="L43" s="1">
        <v>0</v>
      </c>
      <c r="M43" s="1">
        <v>0</v>
      </c>
      <c r="N43" s="1">
        <v>0</v>
      </c>
      <c r="O43" s="1" t="s">
        <v>716</v>
      </c>
      <c r="P43" s="1">
        <v>0</v>
      </c>
      <c r="Q43" s="1">
        <v>0</v>
      </c>
      <c r="R43" s="1">
        <v>0</v>
      </c>
    </row>
    <row r="44" spans="1:20" ht="22.5" customHeight="1">
      <c r="K44" s="1" t="s">
        <v>1228</v>
      </c>
      <c r="L44" s="1">
        <v>0</v>
      </c>
      <c r="M44" s="1">
        <v>0</v>
      </c>
      <c r="N44" s="1">
        <v>0</v>
      </c>
      <c r="O44" s="1" t="s">
        <v>346</v>
      </c>
    </row>
    <row r="45" spans="1:20" ht="22.5" customHeight="1">
      <c r="K45" s="1" t="s">
        <v>873</v>
      </c>
      <c r="L45" s="1">
        <v>0</v>
      </c>
      <c r="M45" s="1">
        <v>0</v>
      </c>
      <c r="N45" s="1">
        <v>0</v>
      </c>
      <c r="O45" s="1" t="s">
        <v>592</v>
      </c>
    </row>
    <row r="46" spans="1:20" ht="22.5" customHeight="1">
      <c r="K46" s="1" t="s">
        <v>1229</v>
      </c>
      <c r="L46" s="1">
        <v>0</v>
      </c>
      <c r="M46" s="1">
        <v>0</v>
      </c>
      <c r="N46" s="1">
        <v>0</v>
      </c>
      <c r="O46" s="1" t="s">
        <v>708</v>
      </c>
      <c r="P46" s="1">
        <v>0</v>
      </c>
      <c r="Q46" s="1">
        <v>0</v>
      </c>
      <c r="R46" s="1">
        <v>0</v>
      </c>
    </row>
    <row r="47" spans="1:20" ht="22.5" customHeight="1">
      <c r="K47" s="1" t="s">
        <v>1148</v>
      </c>
      <c r="L47" s="1">
        <v>0</v>
      </c>
      <c r="M47" s="1">
        <v>0</v>
      </c>
      <c r="N47" s="1">
        <v>0</v>
      </c>
      <c r="O47" s="1" t="s">
        <v>709</v>
      </c>
      <c r="P47" s="1">
        <v>0</v>
      </c>
      <c r="Q47" s="1">
        <v>0</v>
      </c>
      <c r="R47" s="1">
        <v>0</v>
      </c>
    </row>
    <row r="48" spans="1:20" ht="22.5" customHeight="1">
      <c r="K48" s="1" t="s">
        <v>1230</v>
      </c>
      <c r="L48" s="1">
        <v>0</v>
      </c>
      <c r="M48" s="1">
        <v>0</v>
      </c>
      <c r="N48" s="1">
        <v>0</v>
      </c>
      <c r="O48" s="1" t="s">
        <v>719</v>
      </c>
      <c r="P48" s="1">
        <v>0</v>
      </c>
      <c r="Q48" s="1">
        <v>0</v>
      </c>
      <c r="R48" s="1">
        <v>0</v>
      </c>
    </row>
    <row r="49" spans="11:18" ht="22.5" customHeight="1">
      <c r="K49" s="1" t="s">
        <v>662</v>
      </c>
      <c r="L49" s="1">
        <v>0</v>
      </c>
      <c r="M49" s="1">
        <v>0</v>
      </c>
      <c r="N49" s="1">
        <v>0</v>
      </c>
      <c r="O49" s="1" t="s">
        <v>410</v>
      </c>
      <c r="P49" s="1">
        <v>0</v>
      </c>
      <c r="Q49" s="1">
        <v>0</v>
      </c>
      <c r="R49" s="1">
        <v>0</v>
      </c>
    </row>
    <row r="50" spans="11:18" ht="22.5" customHeight="1">
      <c r="K50" s="1" t="s">
        <v>683</v>
      </c>
      <c r="L50" s="1">
        <v>0</v>
      </c>
      <c r="M50" s="1">
        <v>0</v>
      </c>
      <c r="N50" s="1">
        <v>0</v>
      </c>
      <c r="O50" s="1" t="s">
        <v>721</v>
      </c>
      <c r="P50" s="1">
        <v>0</v>
      </c>
      <c r="Q50" s="1">
        <v>0</v>
      </c>
      <c r="R50" s="1">
        <v>0</v>
      </c>
    </row>
    <row r="51" spans="11:18" ht="22.5" customHeight="1">
      <c r="K51" s="1" t="s">
        <v>1231</v>
      </c>
      <c r="L51" s="1">
        <v>0</v>
      </c>
      <c r="M51" s="1">
        <v>0</v>
      </c>
      <c r="N51" s="1">
        <v>0</v>
      </c>
      <c r="O51" s="1" t="s">
        <v>684</v>
      </c>
      <c r="P51" s="1">
        <v>0</v>
      </c>
      <c r="Q51" s="1">
        <v>0</v>
      </c>
      <c r="R51" s="1">
        <v>0</v>
      </c>
    </row>
    <row r="52" spans="11:18" ht="22.5" customHeight="1">
      <c r="K52" s="1" t="s">
        <v>718</v>
      </c>
      <c r="L52" s="1">
        <v>0</v>
      </c>
      <c r="M52" s="1">
        <v>0</v>
      </c>
      <c r="N52" s="1">
        <v>0</v>
      </c>
      <c r="O52" s="1" t="s">
        <v>607</v>
      </c>
      <c r="P52" s="1">
        <v>0</v>
      </c>
      <c r="Q52" s="1">
        <v>0</v>
      </c>
      <c r="R52" s="1">
        <v>0</v>
      </c>
    </row>
    <row r="53" spans="11:18" ht="22.5" customHeight="1">
      <c r="K53" s="1" t="s">
        <v>940</v>
      </c>
      <c r="L53" s="1">
        <v>0</v>
      </c>
      <c r="M53" s="1">
        <v>0</v>
      </c>
      <c r="N53" s="1">
        <v>0</v>
      </c>
      <c r="O53" s="1" t="s">
        <v>242</v>
      </c>
      <c r="P53" s="1">
        <v>0</v>
      </c>
      <c r="Q53" s="1">
        <v>0</v>
      </c>
      <c r="R53" s="1">
        <v>0</v>
      </c>
    </row>
    <row r="54" spans="11:18" ht="22.5" customHeight="1">
      <c r="K54" s="1" t="s">
        <v>346</v>
      </c>
      <c r="O54" s="1" t="s">
        <v>426</v>
      </c>
      <c r="P54" s="1">
        <v>0</v>
      </c>
      <c r="Q54" s="1">
        <v>0</v>
      </c>
      <c r="R54" s="1">
        <v>0</v>
      </c>
    </row>
    <row r="55" spans="11:18" ht="22.5" customHeight="1">
      <c r="K55" s="1" t="s">
        <v>582</v>
      </c>
      <c r="L55" s="1">
        <v>0</v>
      </c>
      <c r="M55" s="1">
        <v>0</v>
      </c>
      <c r="N55" s="1">
        <v>0</v>
      </c>
      <c r="O55" s="1" t="s">
        <v>96</v>
      </c>
      <c r="P55" s="1">
        <v>0</v>
      </c>
      <c r="Q55" s="1">
        <v>0</v>
      </c>
      <c r="R55" s="1">
        <v>0</v>
      </c>
    </row>
    <row r="56" spans="11:18" ht="22.5" customHeight="1">
      <c r="K56" s="1" t="s">
        <v>346</v>
      </c>
      <c r="O56" s="1" t="s">
        <v>724</v>
      </c>
      <c r="P56" s="1">
        <v>0</v>
      </c>
      <c r="Q56" s="1">
        <v>0</v>
      </c>
      <c r="R56" s="1">
        <v>0</v>
      </c>
    </row>
    <row r="57" spans="11:18" ht="22.5" customHeight="1">
      <c r="K57" s="1" t="s">
        <v>1232</v>
      </c>
      <c r="L57" s="1">
        <v>3000000</v>
      </c>
      <c r="M57" s="1">
        <v>3000000</v>
      </c>
      <c r="N57" s="1">
        <v>0</v>
      </c>
      <c r="O57" s="1" t="s">
        <v>713</v>
      </c>
      <c r="P57" s="1">
        <v>0</v>
      </c>
      <c r="Q57" s="1">
        <v>0</v>
      </c>
      <c r="R57" s="1">
        <v>0</v>
      </c>
    </row>
    <row r="58" spans="11:18" ht="22.5" customHeight="1">
      <c r="K58" s="1" t="s">
        <v>346</v>
      </c>
      <c r="O58" s="1" t="s">
        <v>346</v>
      </c>
    </row>
    <row r="59" spans="11:18" ht="22.5" customHeight="1">
      <c r="K59" s="1" t="s">
        <v>1114</v>
      </c>
      <c r="L59" s="1">
        <v>29504604</v>
      </c>
      <c r="M59" s="1">
        <v>26646720</v>
      </c>
      <c r="N59" s="1">
        <v>2857884</v>
      </c>
      <c r="O59" s="1" t="s">
        <v>485</v>
      </c>
      <c r="P59" s="1">
        <v>0</v>
      </c>
      <c r="Q59" s="1">
        <v>0</v>
      </c>
      <c r="R59" s="1">
        <v>0</v>
      </c>
    </row>
    <row r="60" spans="11:18" ht="18" customHeight="1">
      <c r="K60" s="1" t="s">
        <v>346</v>
      </c>
      <c r="M60" s="211"/>
      <c r="O60" s="1" t="s">
        <v>346</v>
      </c>
    </row>
    <row r="61" spans="11:18" ht="18" customHeight="1">
      <c r="K61" s="200" t="s">
        <v>368</v>
      </c>
      <c r="M61" s="211"/>
      <c r="O61" s="1" t="s">
        <v>249</v>
      </c>
      <c r="P61" s="1">
        <v>3000000</v>
      </c>
      <c r="Q61" s="1">
        <v>3000000</v>
      </c>
      <c r="R61" s="1">
        <v>0</v>
      </c>
    </row>
    <row r="62" spans="11:18" ht="18" customHeight="1">
      <c r="K62" s="1" t="s">
        <v>1233</v>
      </c>
      <c r="O62" s="1" t="s">
        <v>346</v>
      </c>
    </row>
    <row r="63" spans="11:18" ht="18" customHeight="1">
      <c r="K63" s="1" t="s">
        <v>1234</v>
      </c>
      <c r="L63" s="1">
        <v>0</v>
      </c>
      <c r="M63" s="1">
        <v>0</v>
      </c>
      <c r="N63" s="1">
        <v>0</v>
      </c>
      <c r="O63" s="1" t="s">
        <v>333</v>
      </c>
      <c r="P63" s="1">
        <v>17538956</v>
      </c>
      <c r="Q63" s="1">
        <v>27015631</v>
      </c>
      <c r="R63" s="1">
        <v>-9476675</v>
      </c>
    </row>
    <row r="64" spans="11:18" ht="18" customHeight="1">
      <c r="K64" s="1" t="s">
        <v>1235</v>
      </c>
      <c r="L64" s="1">
        <v>100000</v>
      </c>
      <c r="M64" s="1">
        <v>110000</v>
      </c>
      <c r="N64" s="1">
        <v>-10000</v>
      </c>
      <c r="O64" s="1" t="s">
        <v>346</v>
      </c>
    </row>
    <row r="65" spans="2:18" ht="18" customHeight="1">
      <c r="K65" s="1" t="s">
        <v>1059</v>
      </c>
      <c r="L65" s="1">
        <v>0</v>
      </c>
      <c r="M65" s="1">
        <v>0</v>
      </c>
      <c r="N65" s="1">
        <v>0</v>
      </c>
      <c r="O65" s="1" t="s">
        <v>368</v>
      </c>
    </row>
    <row r="66" spans="2:18" ht="18" customHeight="1">
      <c r="K66" s="1" t="s">
        <v>269</v>
      </c>
      <c r="L66" s="1">
        <v>0</v>
      </c>
      <c r="M66" s="1">
        <v>0</v>
      </c>
      <c r="N66" s="1">
        <v>0</v>
      </c>
      <c r="O66" s="1" t="s">
        <v>311</v>
      </c>
    </row>
    <row r="67" spans="2:18" ht="18" customHeight="1">
      <c r="K67" s="1" t="s">
        <v>1236</v>
      </c>
      <c r="L67" s="1">
        <v>0</v>
      </c>
      <c r="M67" s="1">
        <v>0</v>
      </c>
      <c r="N67" s="1">
        <v>0</v>
      </c>
      <c r="O67" s="1" t="s">
        <v>725</v>
      </c>
      <c r="P67" s="1">
        <v>0</v>
      </c>
      <c r="Q67" s="1">
        <v>0</v>
      </c>
      <c r="R67" s="1">
        <v>0</v>
      </c>
    </row>
    <row r="68" spans="2:18" ht="18" customHeight="1">
      <c r="K68" s="1" t="s">
        <v>412</v>
      </c>
      <c r="L68" s="1">
        <v>0</v>
      </c>
      <c r="M68" s="1">
        <v>0</v>
      </c>
      <c r="N68" s="1">
        <v>0</v>
      </c>
      <c r="O68" s="1" t="s">
        <v>726</v>
      </c>
      <c r="P68" s="1">
        <v>0</v>
      </c>
      <c r="Q68" s="1">
        <v>0</v>
      </c>
      <c r="R68" s="1">
        <v>0</v>
      </c>
    </row>
    <row r="69" spans="2:18" ht="18" customHeight="1">
      <c r="K69" s="1" t="s">
        <v>12</v>
      </c>
      <c r="L69" s="1">
        <v>0</v>
      </c>
      <c r="M69" s="1">
        <v>0</v>
      </c>
      <c r="N69" s="1">
        <v>0</v>
      </c>
      <c r="O69" s="1" t="s">
        <v>451</v>
      </c>
      <c r="P69" s="1">
        <v>0</v>
      </c>
      <c r="Q69" s="1">
        <v>0</v>
      </c>
      <c r="R69" s="1">
        <v>0</v>
      </c>
    </row>
    <row r="70" spans="2:18" ht="18" customHeight="1">
      <c r="K70" s="1" t="s">
        <v>700</v>
      </c>
      <c r="L70" s="1">
        <v>0</v>
      </c>
      <c r="M70" s="1">
        <v>0</v>
      </c>
      <c r="N70" s="1">
        <v>0</v>
      </c>
      <c r="O70" s="1" t="s">
        <v>727</v>
      </c>
      <c r="P70" s="1">
        <v>0</v>
      </c>
      <c r="Q70" s="1">
        <v>0</v>
      </c>
      <c r="R70" s="1">
        <v>0</v>
      </c>
    </row>
    <row r="71" spans="2:18" ht="18" customHeight="1">
      <c r="K71" s="1" t="s">
        <v>314</v>
      </c>
      <c r="L71" s="1">
        <v>0</v>
      </c>
      <c r="M71" s="1">
        <v>0</v>
      </c>
      <c r="N71" s="1">
        <v>0</v>
      </c>
      <c r="O71" s="1" t="s">
        <v>452</v>
      </c>
      <c r="P71" s="1">
        <v>0</v>
      </c>
      <c r="Q71" s="1">
        <v>0</v>
      </c>
      <c r="R71" s="1">
        <v>0</v>
      </c>
    </row>
    <row r="72" spans="2:18" ht="18" customHeight="1">
      <c r="K72" s="1" t="s">
        <v>1237</v>
      </c>
      <c r="L72" s="1">
        <v>0</v>
      </c>
      <c r="M72" s="1">
        <v>0</v>
      </c>
      <c r="N72" s="1">
        <v>0</v>
      </c>
      <c r="O72" s="1" t="s">
        <v>525</v>
      </c>
      <c r="P72" s="1">
        <v>0</v>
      </c>
      <c r="Q72" s="1">
        <v>0</v>
      </c>
      <c r="R72" s="1">
        <v>0</v>
      </c>
    </row>
    <row r="73" spans="2:18" ht="18" customHeight="1">
      <c r="K73" s="1" t="s">
        <v>1217</v>
      </c>
      <c r="L73" s="1">
        <v>0</v>
      </c>
      <c r="M73" s="1">
        <v>0</v>
      </c>
      <c r="N73" s="1">
        <v>0</v>
      </c>
      <c r="O73" s="1" t="s">
        <v>91</v>
      </c>
      <c r="P73" s="1">
        <v>0</v>
      </c>
      <c r="Q73" s="1">
        <v>0</v>
      </c>
      <c r="R73" s="1">
        <v>0</v>
      </c>
    </row>
    <row r="74" spans="2:18" ht="18" customHeight="1">
      <c r="K74" s="1" t="s">
        <v>1238</v>
      </c>
      <c r="L74" s="1">
        <v>0</v>
      </c>
      <c r="M74" s="1">
        <v>0</v>
      </c>
      <c r="N74" s="1">
        <v>0</v>
      </c>
      <c r="O74" s="1" t="s">
        <v>670</v>
      </c>
      <c r="P74" s="1">
        <v>0</v>
      </c>
      <c r="Q74" s="1">
        <v>0</v>
      </c>
      <c r="R74" s="1">
        <v>0</v>
      </c>
    </row>
    <row r="75" spans="2:18" ht="18" customHeight="1">
      <c r="K75" s="1" t="s">
        <v>346</v>
      </c>
      <c r="O75" s="1" t="s">
        <v>272</v>
      </c>
      <c r="P75" s="1">
        <v>0</v>
      </c>
      <c r="Q75" s="1">
        <v>0</v>
      </c>
      <c r="R75" s="1">
        <v>0</v>
      </c>
    </row>
    <row r="76" spans="2:18" ht="18" customHeight="1">
      <c r="B76" s="1" t="s">
        <v>64</v>
      </c>
      <c r="H76" s="1" t="s">
        <v>64</v>
      </c>
      <c r="K76" s="1" t="s">
        <v>1239</v>
      </c>
      <c r="L76" s="1">
        <v>100000</v>
      </c>
      <c r="M76" s="1">
        <v>110000</v>
      </c>
      <c r="N76" s="1">
        <v>-10000</v>
      </c>
      <c r="O76" s="1" t="s">
        <v>559</v>
      </c>
      <c r="P76" s="1">
        <v>0</v>
      </c>
      <c r="Q76" s="1">
        <v>0</v>
      </c>
      <c r="R76" s="1">
        <v>0</v>
      </c>
    </row>
    <row r="77" spans="2:18" ht="18" customHeight="1">
      <c r="K77" s="1" t="s">
        <v>346</v>
      </c>
      <c r="O77" s="1" t="s">
        <v>10</v>
      </c>
      <c r="P77" s="1">
        <v>0</v>
      </c>
      <c r="Q77" s="1">
        <v>0</v>
      </c>
      <c r="R77" s="1">
        <v>0</v>
      </c>
    </row>
    <row r="78" spans="2:18" ht="18" customHeight="1">
      <c r="K78" s="1" t="s">
        <v>372</v>
      </c>
      <c r="O78" s="1" t="s">
        <v>523</v>
      </c>
      <c r="P78" s="1">
        <v>0</v>
      </c>
      <c r="Q78" s="1">
        <v>0</v>
      </c>
      <c r="R78" s="1">
        <v>0</v>
      </c>
    </row>
    <row r="79" spans="2:18" ht="16.5" customHeight="1">
      <c r="K79" s="1" t="s">
        <v>1240</v>
      </c>
      <c r="L79" s="1">
        <v>0</v>
      </c>
      <c r="M79" s="1">
        <v>0</v>
      </c>
      <c r="N79" s="1">
        <v>0</v>
      </c>
      <c r="O79" s="1" t="s">
        <v>346</v>
      </c>
    </row>
    <row r="80" spans="2:18" ht="16.5" customHeight="1">
      <c r="K80" s="1" t="s">
        <v>1241</v>
      </c>
      <c r="L80" s="1">
        <v>0</v>
      </c>
      <c r="M80" s="1">
        <v>0</v>
      </c>
      <c r="N80" s="1">
        <v>0</v>
      </c>
      <c r="O80" s="1" t="s">
        <v>585</v>
      </c>
      <c r="P80" s="1">
        <v>0</v>
      </c>
      <c r="Q80" s="1">
        <v>0</v>
      </c>
      <c r="R80" s="1">
        <v>0</v>
      </c>
    </row>
    <row r="81" spans="11:18" ht="16.5" customHeight="1">
      <c r="K81" s="1" t="s">
        <v>346</v>
      </c>
      <c r="O81" s="1" t="s">
        <v>346</v>
      </c>
    </row>
    <row r="82" spans="11:18" ht="16.5" customHeight="1">
      <c r="K82" s="1" t="s">
        <v>1242</v>
      </c>
      <c r="L82" s="1">
        <v>0</v>
      </c>
      <c r="M82" s="1">
        <v>0</v>
      </c>
      <c r="N82" s="1">
        <v>0</v>
      </c>
      <c r="O82" s="1" t="s">
        <v>159</v>
      </c>
    </row>
    <row r="83" spans="11:18" ht="16.5" customHeight="1">
      <c r="K83" s="1" t="s">
        <v>346</v>
      </c>
      <c r="O83" s="1" t="s">
        <v>728</v>
      </c>
      <c r="P83" s="1">
        <v>0</v>
      </c>
      <c r="Q83" s="1">
        <v>0</v>
      </c>
      <c r="R83" s="1">
        <v>0</v>
      </c>
    </row>
    <row r="84" spans="11:18" ht="16.5" customHeight="1">
      <c r="K84" s="1" t="s">
        <v>529</v>
      </c>
      <c r="L84" s="1">
        <v>100000</v>
      </c>
      <c r="M84" s="1">
        <v>110000</v>
      </c>
      <c r="N84" s="1">
        <v>-10000</v>
      </c>
      <c r="O84" s="1" t="s">
        <v>730</v>
      </c>
      <c r="P84" s="1">
        <v>0</v>
      </c>
      <c r="Q84" s="1">
        <v>0</v>
      </c>
      <c r="R84" s="1">
        <v>0</v>
      </c>
    </row>
    <row r="85" spans="11:18" ht="16.5" customHeight="1">
      <c r="K85" s="1" t="s">
        <v>346</v>
      </c>
      <c r="O85" s="1" t="s">
        <v>346</v>
      </c>
    </row>
    <row r="86" spans="11:18" ht="16.5" customHeight="1">
      <c r="K86" s="200" t="s">
        <v>107</v>
      </c>
      <c r="O86" s="1" t="s">
        <v>731</v>
      </c>
      <c r="P86" s="1">
        <v>0</v>
      </c>
      <c r="Q86" s="1">
        <v>0</v>
      </c>
      <c r="R86" s="1">
        <v>0</v>
      </c>
    </row>
    <row r="87" spans="11:18" ht="16.5" customHeight="1">
      <c r="K87" s="1" t="s">
        <v>1243</v>
      </c>
      <c r="O87" s="1" t="s">
        <v>346</v>
      </c>
    </row>
    <row r="88" spans="11:18" ht="16.5" customHeight="1">
      <c r="K88" s="1" t="s">
        <v>1141</v>
      </c>
      <c r="L88" s="1">
        <v>0</v>
      </c>
      <c r="M88" s="1">
        <v>0</v>
      </c>
      <c r="N88" s="1">
        <v>0</v>
      </c>
      <c r="O88" s="1" t="s">
        <v>587</v>
      </c>
      <c r="P88" s="1">
        <v>0</v>
      </c>
      <c r="Q88" s="1">
        <v>0</v>
      </c>
      <c r="R88" s="1">
        <v>0</v>
      </c>
    </row>
    <row r="89" spans="11:18" ht="16.5" customHeight="1">
      <c r="K89" s="1" t="s">
        <v>1244</v>
      </c>
      <c r="L89" s="1">
        <v>0</v>
      </c>
      <c r="M89" s="1">
        <v>0</v>
      </c>
      <c r="N89" s="1">
        <v>0</v>
      </c>
      <c r="O89" s="1" t="s">
        <v>346</v>
      </c>
    </row>
    <row r="90" spans="11:18" ht="16.5" customHeight="1">
      <c r="K90" s="1" t="s">
        <v>743</v>
      </c>
      <c r="L90" s="1">
        <v>0</v>
      </c>
      <c r="M90" s="1">
        <v>0</v>
      </c>
      <c r="N90" s="1">
        <v>0</v>
      </c>
      <c r="O90" s="1" t="s">
        <v>107</v>
      </c>
    </row>
    <row r="91" spans="11:18" ht="16.5" customHeight="1">
      <c r="K91" s="1" t="s">
        <v>343</v>
      </c>
      <c r="L91" s="1">
        <v>0</v>
      </c>
      <c r="M91" s="1">
        <v>0</v>
      </c>
      <c r="N91" s="1">
        <v>0</v>
      </c>
      <c r="O91" s="1" t="s">
        <v>540</v>
      </c>
    </row>
    <row r="92" spans="11:18" ht="16.5" customHeight="1">
      <c r="K92" s="1" t="s">
        <v>816</v>
      </c>
      <c r="L92" s="1">
        <v>0</v>
      </c>
      <c r="M92" s="1">
        <v>0</v>
      </c>
      <c r="N92" s="1">
        <v>0</v>
      </c>
      <c r="O92" s="1" t="s">
        <v>625</v>
      </c>
      <c r="P92" s="1">
        <v>0</v>
      </c>
      <c r="Q92" s="1">
        <v>0</v>
      </c>
      <c r="R92" s="1">
        <v>0</v>
      </c>
    </row>
    <row r="93" spans="11:18" ht="16.5" customHeight="1">
      <c r="K93" s="1" t="s">
        <v>265</v>
      </c>
      <c r="L93" s="1">
        <v>0</v>
      </c>
      <c r="M93" s="1">
        <v>0</v>
      </c>
      <c r="N93" s="1">
        <v>0</v>
      </c>
      <c r="O93" s="1" t="s">
        <v>77</v>
      </c>
      <c r="P93" s="1">
        <v>0</v>
      </c>
      <c r="Q93" s="1">
        <v>0</v>
      </c>
      <c r="R93" s="1">
        <v>0</v>
      </c>
    </row>
    <row r="94" spans="11:18" ht="16.5" customHeight="1">
      <c r="K94" s="1" t="s">
        <v>1245</v>
      </c>
      <c r="L94" s="1">
        <v>0</v>
      </c>
      <c r="M94" s="1">
        <v>0</v>
      </c>
      <c r="N94" s="1">
        <v>0</v>
      </c>
      <c r="O94" s="1" t="s">
        <v>182</v>
      </c>
      <c r="P94" s="1">
        <v>0</v>
      </c>
      <c r="Q94" s="1">
        <v>0</v>
      </c>
      <c r="R94" s="1">
        <v>0</v>
      </c>
    </row>
    <row r="95" spans="11:18" ht="16.5" customHeight="1">
      <c r="K95" s="1" t="s">
        <v>1246</v>
      </c>
      <c r="L95" s="1">
        <v>0</v>
      </c>
      <c r="M95" s="1">
        <v>0</v>
      </c>
      <c r="N95" s="1">
        <v>0</v>
      </c>
      <c r="O95" s="1" t="s">
        <v>597</v>
      </c>
      <c r="P95" s="1">
        <v>0</v>
      </c>
      <c r="Q95" s="1">
        <v>0</v>
      </c>
      <c r="R95" s="1">
        <v>0</v>
      </c>
    </row>
    <row r="96" spans="11:18">
      <c r="K96" s="1" t="s">
        <v>1205</v>
      </c>
      <c r="L96" s="1">
        <v>0</v>
      </c>
      <c r="M96" s="1">
        <v>0</v>
      </c>
      <c r="N96" s="1">
        <v>0</v>
      </c>
      <c r="O96" s="1" t="s">
        <v>135</v>
      </c>
      <c r="P96" s="1">
        <v>0</v>
      </c>
      <c r="Q96" s="1">
        <v>0</v>
      </c>
      <c r="R96" s="1">
        <v>0</v>
      </c>
    </row>
    <row r="97" spans="11:18">
      <c r="K97" s="1" t="s">
        <v>586</v>
      </c>
      <c r="L97" s="1">
        <v>0</v>
      </c>
      <c r="M97" s="1">
        <v>0</v>
      </c>
      <c r="N97" s="1">
        <v>0</v>
      </c>
      <c r="O97" s="1" t="s">
        <v>14</v>
      </c>
      <c r="P97" s="1">
        <v>0</v>
      </c>
      <c r="Q97" s="1">
        <v>0</v>
      </c>
      <c r="R97" s="1">
        <v>0</v>
      </c>
    </row>
    <row r="98" spans="11:18">
      <c r="K98" s="1" t="s">
        <v>1247</v>
      </c>
      <c r="L98" s="1">
        <v>0</v>
      </c>
      <c r="M98" s="1">
        <v>0</v>
      </c>
      <c r="N98" s="1">
        <v>0</v>
      </c>
      <c r="O98" s="1" t="s">
        <v>67</v>
      </c>
      <c r="P98" s="1">
        <v>0</v>
      </c>
      <c r="Q98" s="1">
        <v>0</v>
      </c>
      <c r="R98" s="1">
        <v>0</v>
      </c>
    </row>
    <row r="99" spans="11:18">
      <c r="K99" s="1" t="s">
        <v>620</v>
      </c>
      <c r="L99" s="1">
        <v>0</v>
      </c>
      <c r="M99" s="1">
        <v>0</v>
      </c>
      <c r="N99" s="1">
        <v>0</v>
      </c>
      <c r="O99" s="1" t="s">
        <v>732</v>
      </c>
      <c r="P99" s="1">
        <v>0</v>
      </c>
      <c r="Q99" s="1">
        <v>0</v>
      </c>
      <c r="R99" s="1">
        <v>0</v>
      </c>
    </row>
    <row r="100" spans="11:18">
      <c r="K100" s="1" t="s">
        <v>346</v>
      </c>
      <c r="O100" s="1" t="s">
        <v>554</v>
      </c>
      <c r="P100" s="1">
        <v>0</v>
      </c>
      <c r="Q100" s="1">
        <v>0</v>
      </c>
      <c r="R100" s="1">
        <v>0</v>
      </c>
    </row>
    <row r="101" spans="11:18">
      <c r="K101" s="1" t="s">
        <v>1158</v>
      </c>
      <c r="L101" s="1">
        <v>3000000</v>
      </c>
      <c r="M101" s="1">
        <v>3000000</v>
      </c>
      <c r="N101" s="1">
        <v>0</v>
      </c>
      <c r="O101" s="1" t="s">
        <v>734</v>
      </c>
      <c r="P101" s="1">
        <v>0</v>
      </c>
      <c r="Q101" s="1">
        <v>0</v>
      </c>
      <c r="R101" s="1">
        <v>0</v>
      </c>
    </row>
    <row r="102" spans="11:18">
      <c r="K102" s="1" t="s">
        <v>1248</v>
      </c>
      <c r="L102" s="1">
        <v>0</v>
      </c>
      <c r="M102" s="1">
        <v>0</v>
      </c>
      <c r="N102" s="1">
        <v>0</v>
      </c>
      <c r="O102" s="1" t="s">
        <v>494</v>
      </c>
      <c r="P102" s="1">
        <v>0</v>
      </c>
      <c r="Q102" s="1">
        <v>0</v>
      </c>
      <c r="R102" s="1">
        <v>0</v>
      </c>
    </row>
    <row r="103" spans="11:18">
      <c r="K103" s="1" t="s">
        <v>52</v>
      </c>
      <c r="L103" s="1">
        <v>0</v>
      </c>
      <c r="M103" s="1">
        <v>0</v>
      </c>
      <c r="N103" s="1">
        <v>0</v>
      </c>
      <c r="O103" s="1" t="s">
        <v>363</v>
      </c>
      <c r="P103" s="1">
        <v>0</v>
      </c>
      <c r="Q103" s="1">
        <v>0</v>
      </c>
      <c r="R103" s="1">
        <v>0</v>
      </c>
    </row>
    <row r="104" spans="11:18">
      <c r="K104" s="1" t="s">
        <v>346</v>
      </c>
      <c r="O104" s="1" t="s">
        <v>346</v>
      </c>
    </row>
    <row r="105" spans="11:18">
      <c r="K105" s="1" t="s">
        <v>1168</v>
      </c>
      <c r="L105" s="1">
        <v>26404604</v>
      </c>
      <c r="M105" s="1">
        <v>23536720</v>
      </c>
      <c r="N105" s="1">
        <v>2867884</v>
      </c>
      <c r="O105" s="1" t="s">
        <v>330</v>
      </c>
      <c r="P105" s="1">
        <v>3000000</v>
      </c>
      <c r="Q105" s="1">
        <v>3000000</v>
      </c>
      <c r="R105" s="1">
        <v>0</v>
      </c>
    </row>
    <row r="106" spans="11:18">
      <c r="K106" s="1" t="s">
        <v>1248</v>
      </c>
      <c r="L106" s="1">
        <v>0</v>
      </c>
      <c r="M106" s="1">
        <v>0</v>
      </c>
      <c r="N106" s="1">
        <v>0</v>
      </c>
      <c r="O106" s="1" t="s">
        <v>737</v>
      </c>
      <c r="P106" s="1">
        <v>0</v>
      </c>
      <c r="Q106" s="1">
        <v>0</v>
      </c>
      <c r="R106" s="1">
        <v>0</v>
      </c>
    </row>
    <row r="107" spans="11:18">
      <c r="K107" s="1" t="s">
        <v>52</v>
      </c>
      <c r="L107" s="1">
        <v>0</v>
      </c>
      <c r="M107" s="1">
        <v>0</v>
      </c>
      <c r="N107" s="1">
        <v>0</v>
      </c>
      <c r="O107" s="1" t="s">
        <v>638</v>
      </c>
      <c r="P107" s="1">
        <v>0</v>
      </c>
      <c r="Q107" s="1">
        <v>0</v>
      </c>
      <c r="R107" s="1">
        <v>0</v>
      </c>
    </row>
    <row r="108" spans="11:18">
      <c r="K108" s="1" t="s">
        <v>346</v>
      </c>
      <c r="O108" s="1" t="s">
        <v>346</v>
      </c>
    </row>
    <row r="109" spans="11:18">
      <c r="K109" s="1" t="s">
        <v>1249</v>
      </c>
      <c r="L109" s="1">
        <v>29404604</v>
      </c>
      <c r="M109" s="1">
        <v>26536720</v>
      </c>
      <c r="N109" s="1">
        <v>2867884</v>
      </c>
      <c r="O109" s="1" t="s">
        <v>542</v>
      </c>
      <c r="P109" s="1">
        <v>14538956</v>
      </c>
      <c r="Q109" s="1">
        <v>24015631</v>
      </c>
      <c r="R109" s="1">
        <v>-9476675</v>
      </c>
    </row>
    <row r="110" spans="11:18">
      <c r="K110" s="1" t="s">
        <v>346</v>
      </c>
      <c r="O110" s="1" t="s">
        <v>737</v>
      </c>
      <c r="P110" s="1">
        <v>0</v>
      </c>
      <c r="Q110" s="1">
        <v>0</v>
      </c>
      <c r="R110" s="1">
        <v>0</v>
      </c>
    </row>
    <row r="111" spans="11:18">
      <c r="K111" s="1" t="s">
        <v>250</v>
      </c>
      <c r="L111" s="1">
        <v>29504604</v>
      </c>
      <c r="M111" s="1">
        <v>26646720</v>
      </c>
      <c r="N111" s="1">
        <v>2857884</v>
      </c>
      <c r="O111" s="1" t="s">
        <v>638</v>
      </c>
      <c r="P111" s="1">
        <v>0</v>
      </c>
      <c r="Q111" s="1">
        <v>0</v>
      </c>
      <c r="R111" s="1">
        <v>0</v>
      </c>
    </row>
    <row r="112" spans="11:18">
      <c r="O112" s="1" t="s">
        <v>346</v>
      </c>
    </row>
    <row r="113" spans="15:18">
      <c r="O113" s="1" t="s">
        <v>539</v>
      </c>
      <c r="P113" s="1">
        <v>17538956</v>
      </c>
      <c r="Q113" s="1">
        <v>27015631</v>
      </c>
      <c r="R113" s="1">
        <v>-9476675</v>
      </c>
    </row>
    <row r="114" spans="15:18">
      <c r="O114" s="1" t="s">
        <v>346</v>
      </c>
    </row>
    <row r="115" spans="15:18">
      <c r="O115" s="1" t="s">
        <v>543</v>
      </c>
      <c r="P115" s="1">
        <v>17538956</v>
      </c>
      <c r="Q115" s="1">
        <v>27015631</v>
      </c>
      <c r="R115" s="1">
        <v>-9476675</v>
      </c>
    </row>
  </sheetData>
  <mergeCells count="16">
    <mergeCell ref="E31:F31"/>
    <mergeCell ref="E32:F32"/>
    <mergeCell ref="E33:F33"/>
    <mergeCell ref="E34:F34"/>
    <mergeCell ref="E35:F35"/>
    <mergeCell ref="B5:C5"/>
    <mergeCell ref="D5:F5"/>
    <mergeCell ref="A27:F27"/>
    <mergeCell ref="A28:F28"/>
    <mergeCell ref="E30:F30"/>
    <mergeCell ref="A1:F1"/>
    <mergeCell ref="G1:J1"/>
    <mergeCell ref="A2:F2"/>
    <mergeCell ref="G2:J2"/>
    <mergeCell ref="A3:F3"/>
    <mergeCell ref="I3:J4"/>
  </mergeCells>
  <phoneticPr fontId="2"/>
  <pageMargins left="0.39370078740157483" right="0.39370078740157483" top="0.59055118110236227" bottom="0.59055118110236227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Q134"/>
  <sheetViews>
    <sheetView topLeftCell="A16" workbookViewId="0">
      <selection activeCell="H17" sqref="H17:I17"/>
    </sheetView>
  </sheetViews>
  <sheetFormatPr defaultRowHeight="13"/>
  <cols>
    <col min="1" max="11" width="5.6328125" customWidth="1"/>
    <col min="12" max="16" width="10" customWidth="1"/>
  </cols>
  <sheetData>
    <row r="1" spans="1:24">
      <c r="A1" s="898" t="s">
        <v>5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</row>
    <row r="2" spans="1:24">
      <c r="A2" s="898"/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</row>
    <row r="3" spans="1:24">
      <c r="A3" s="899" t="s">
        <v>624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</row>
    <row r="4" spans="1:24">
      <c r="A4" s="899"/>
      <c r="B4" s="899"/>
      <c r="C4" s="899"/>
      <c r="D4" s="899"/>
      <c r="E4" s="899"/>
      <c r="F4" s="899"/>
      <c r="G4" s="899"/>
      <c r="H4" s="899"/>
      <c r="I4" s="899"/>
      <c r="J4" s="899"/>
      <c r="K4" s="899"/>
      <c r="L4" s="899"/>
      <c r="M4" s="899"/>
      <c r="N4" s="899"/>
      <c r="O4" s="899"/>
    </row>
    <row r="5" spans="1:24" ht="14">
      <c r="A5" s="900" t="s">
        <v>17</v>
      </c>
      <c r="B5" s="900"/>
      <c r="C5" s="185"/>
      <c r="E5" s="234"/>
      <c r="G5" s="234"/>
      <c r="L5" s="900" t="s">
        <v>82</v>
      </c>
      <c r="M5" s="900"/>
      <c r="N5" s="900" t="s">
        <v>179</v>
      </c>
      <c r="O5" s="900"/>
    </row>
    <row r="6" spans="1:24" ht="14">
      <c r="A6" s="901"/>
      <c r="B6" s="901"/>
      <c r="C6" s="185"/>
      <c r="E6" s="234"/>
      <c r="G6" s="234"/>
      <c r="L6" s="901"/>
      <c r="M6" s="901"/>
      <c r="N6" s="901"/>
      <c r="O6" s="901"/>
    </row>
    <row r="7" spans="1:24" ht="15">
      <c r="A7" s="774" t="s">
        <v>6</v>
      </c>
      <c r="B7" s="774"/>
      <c r="C7" s="774"/>
      <c r="D7" s="774"/>
      <c r="E7" s="774"/>
      <c r="F7" s="774" t="s">
        <v>178</v>
      </c>
      <c r="G7" s="774"/>
      <c r="H7" s="775" t="s">
        <v>181</v>
      </c>
      <c r="I7" s="775"/>
      <c r="J7" s="774" t="s">
        <v>356</v>
      </c>
      <c r="K7" s="774"/>
      <c r="L7" s="775" t="s">
        <v>65</v>
      </c>
      <c r="M7" s="775"/>
      <c r="N7" s="775"/>
      <c r="O7" s="775"/>
    </row>
    <row r="8" spans="1:24" ht="14">
      <c r="A8" s="215" t="s">
        <v>29</v>
      </c>
      <c r="B8" s="185"/>
      <c r="C8" s="185"/>
      <c r="D8" s="185"/>
      <c r="E8" s="235"/>
      <c r="F8" s="216"/>
      <c r="G8" s="238"/>
      <c r="H8" s="185"/>
      <c r="I8" s="185"/>
      <c r="J8" s="216"/>
      <c r="K8" s="252"/>
      <c r="L8" s="216"/>
      <c r="M8" s="224"/>
      <c r="N8" s="224"/>
      <c r="O8" s="252"/>
      <c r="S8" s="234">
        <v>853500</v>
      </c>
    </row>
    <row r="9" spans="1:24" ht="14">
      <c r="A9" s="215" t="s">
        <v>8</v>
      </c>
      <c r="B9" s="185"/>
      <c r="C9" s="185"/>
      <c r="D9" s="185"/>
      <c r="E9" s="236"/>
      <c r="F9" s="215"/>
      <c r="G9" s="239"/>
      <c r="H9" s="185"/>
      <c r="I9" s="185"/>
      <c r="J9" s="217"/>
      <c r="K9" s="245"/>
      <c r="L9" s="255"/>
      <c r="M9" s="290"/>
      <c r="N9" s="310"/>
      <c r="O9" s="350"/>
      <c r="S9" s="234">
        <v>0</v>
      </c>
    </row>
    <row r="10" spans="1:24" ht="14">
      <c r="A10" s="216" t="s">
        <v>73</v>
      </c>
      <c r="B10" s="224"/>
      <c r="C10" s="224"/>
      <c r="D10" s="224"/>
      <c r="E10" s="235"/>
      <c r="F10" s="776">
        <v>1000</v>
      </c>
      <c r="G10" s="777"/>
      <c r="H10" s="776">
        <v>0</v>
      </c>
      <c r="I10" s="777"/>
      <c r="J10" s="778">
        <v>-1000</v>
      </c>
      <c r="K10" s="779"/>
      <c r="L10" s="256" t="s">
        <v>297</v>
      </c>
      <c r="M10" s="291" t="s">
        <v>298</v>
      </c>
      <c r="N10" s="333" t="s">
        <v>321</v>
      </c>
      <c r="O10" s="351" t="s">
        <v>300</v>
      </c>
      <c r="P10" s="377">
        <v>2152</v>
      </c>
      <c r="S10" s="185">
        <v>0</v>
      </c>
      <c r="U10" s="185" t="s">
        <v>297</v>
      </c>
      <c r="V10" s="185" t="s">
        <v>298</v>
      </c>
      <c r="W10" s="185" t="s">
        <v>321</v>
      </c>
      <c r="X10" s="185" t="s">
        <v>300</v>
      </c>
    </row>
    <row r="11" spans="1:24" ht="14">
      <c r="A11" s="217"/>
      <c r="B11" s="219" t="s">
        <v>4</v>
      </c>
      <c r="C11" s="225"/>
      <c r="D11" s="225"/>
      <c r="E11" s="237"/>
      <c r="F11" s="776">
        <v>1000</v>
      </c>
      <c r="G11" s="777"/>
      <c r="H11" s="776">
        <v>0</v>
      </c>
      <c r="I11" s="777"/>
      <c r="J11" s="778">
        <v>-1000</v>
      </c>
      <c r="K11" s="779"/>
      <c r="L11" s="257" t="s">
        <v>370</v>
      </c>
      <c r="M11" s="292">
        <v>569</v>
      </c>
      <c r="N11" s="334">
        <v>1500</v>
      </c>
      <c r="O11" s="352">
        <v>853500</v>
      </c>
      <c r="P11" s="234">
        <v>853500</v>
      </c>
      <c r="S11" s="185">
        <v>402</v>
      </c>
      <c r="U11" s="185" t="s">
        <v>370</v>
      </c>
      <c r="V11" s="185">
        <v>569</v>
      </c>
      <c r="W11" s="185">
        <v>1500</v>
      </c>
      <c r="X11" s="185">
        <v>853500</v>
      </c>
    </row>
    <row r="12" spans="1:24" ht="14">
      <c r="A12" s="215" t="s">
        <v>38</v>
      </c>
      <c r="B12" s="225"/>
      <c r="C12" s="225"/>
      <c r="D12" s="185"/>
      <c r="E12" s="237"/>
      <c r="F12" s="776">
        <v>9980000</v>
      </c>
      <c r="G12" s="777"/>
      <c r="H12" s="776">
        <v>10394000</v>
      </c>
      <c r="I12" s="777"/>
      <c r="J12" s="778">
        <v>414000</v>
      </c>
      <c r="K12" s="779"/>
      <c r="L12" s="257" t="s">
        <v>72</v>
      </c>
      <c r="M12" s="292">
        <v>1583</v>
      </c>
      <c r="N12" s="322">
        <v>1500</v>
      </c>
      <c r="O12" s="352">
        <v>2374500</v>
      </c>
      <c r="P12" s="234">
        <v>3228000</v>
      </c>
      <c r="S12" s="185">
        <v>77500</v>
      </c>
      <c r="T12" s="185">
        <v>51.666666666666664</v>
      </c>
      <c r="U12" s="185" t="s">
        <v>72</v>
      </c>
      <c r="V12" s="185">
        <v>1582</v>
      </c>
      <c r="W12" s="185">
        <v>1500</v>
      </c>
      <c r="X12" s="185">
        <v>2373000</v>
      </c>
    </row>
    <row r="13" spans="1:24" ht="14">
      <c r="A13" s="215"/>
      <c r="B13" s="780" t="s">
        <v>573</v>
      </c>
      <c r="C13" s="781"/>
      <c r="D13" s="781"/>
      <c r="E13" s="235"/>
      <c r="F13" s="782">
        <v>450000</v>
      </c>
      <c r="G13" s="783"/>
      <c r="H13" s="784">
        <v>753000</v>
      </c>
      <c r="I13" s="785"/>
      <c r="J13" s="786">
        <v>303000</v>
      </c>
      <c r="K13" s="787"/>
      <c r="L13" s="258" t="s">
        <v>371</v>
      </c>
      <c r="M13" s="293">
        <v>3911</v>
      </c>
      <c r="N13" s="322">
        <v>1000</v>
      </c>
      <c r="O13" s="353">
        <v>3911000</v>
      </c>
      <c r="P13" s="234">
        <v>7618000</v>
      </c>
      <c r="S13" s="185">
        <v>168</v>
      </c>
      <c r="U13" s="185" t="s">
        <v>371</v>
      </c>
      <c r="V13" s="185">
        <v>3911</v>
      </c>
      <c r="W13" s="185">
        <v>1000</v>
      </c>
      <c r="X13" s="185">
        <v>3911000</v>
      </c>
    </row>
    <row r="14" spans="1:24" ht="14">
      <c r="A14" s="215"/>
      <c r="B14" s="788" t="s">
        <v>169</v>
      </c>
      <c r="C14" s="789"/>
      <c r="D14" s="789"/>
      <c r="E14" s="234"/>
      <c r="F14" s="790">
        <v>105000</v>
      </c>
      <c r="G14" s="791"/>
      <c r="H14" s="792">
        <v>100500</v>
      </c>
      <c r="I14" s="793"/>
      <c r="J14" s="786">
        <v>-4500</v>
      </c>
      <c r="K14" s="787"/>
      <c r="L14" s="259" t="s">
        <v>375</v>
      </c>
      <c r="M14" s="294">
        <v>958</v>
      </c>
      <c r="N14" s="335">
        <v>500</v>
      </c>
      <c r="O14" s="354">
        <v>479000</v>
      </c>
      <c r="P14" s="38">
        <v>10394000</v>
      </c>
      <c r="S14" s="185">
        <v>958</v>
      </c>
      <c r="U14" s="185" t="s">
        <v>375</v>
      </c>
      <c r="V14" s="185">
        <v>958</v>
      </c>
      <c r="W14" s="185">
        <v>500</v>
      </c>
      <c r="X14" s="185">
        <v>479000</v>
      </c>
    </row>
    <row r="15" spans="1:24" ht="14">
      <c r="A15" s="215"/>
      <c r="B15" s="788" t="s">
        <v>50</v>
      </c>
      <c r="C15" s="789"/>
      <c r="D15" s="789"/>
      <c r="E15" s="234"/>
      <c r="F15" s="790">
        <v>2250000</v>
      </c>
      <c r="G15" s="791"/>
      <c r="H15" s="792">
        <v>2374500</v>
      </c>
      <c r="I15" s="793"/>
      <c r="J15" s="786">
        <v>124500</v>
      </c>
      <c r="K15" s="787"/>
      <c r="L15" s="255" t="s">
        <v>18</v>
      </c>
      <c r="M15" s="295">
        <v>7021</v>
      </c>
      <c r="N15" s="336"/>
      <c r="O15" s="352">
        <v>7618000</v>
      </c>
      <c r="P15" s="38">
        <v>7618000</v>
      </c>
      <c r="U15" s="185" t="s">
        <v>18</v>
      </c>
      <c r="V15" s="185">
        <v>7020</v>
      </c>
      <c r="X15" s="185">
        <v>7616500</v>
      </c>
    </row>
    <row r="16" spans="1:24" ht="14">
      <c r="A16" s="215"/>
      <c r="B16" s="788" t="s">
        <v>31</v>
      </c>
      <c r="C16" s="789"/>
      <c r="D16" s="789"/>
      <c r="E16" s="234"/>
      <c r="F16" s="790">
        <v>4000000</v>
      </c>
      <c r="G16" s="791"/>
      <c r="H16" s="794">
        <v>3911000</v>
      </c>
      <c r="I16" s="795"/>
      <c r="J16" s="790">
        <v>-89000</v>
      </c>
      <c r="K16" s="791"/>
      <c r="L16" s="260" t="s">
        <v>175</v>
      </c>
      <c r="M16" s="296">
        <v>73</v>
      </c>
      <c r="N16" s="334">
        <v>10000</v>
      </c>
      <c r="O16" s="355">
        <v>730000</v>
      </c>
      <c r="P16" s="185">
        <v>67</v>
      </c>
    </row>
    <row r="17" spans="1:21" ht="14">
      <c r="A17" s="215"/>
      <c r="B17" s="788" t="s">
        <v>288</v>
      </c>
      <c r="C17" s="789"/>
      <c r="D17" s="789"/>
      <c r="E17" s="234"/>
      <c r="F17" s="790">
        <v>500000</v>
      </c>
      <c r="G17" s="791"/>
      <c r="H17" s="794">
        <v>479000</v>
      </c>
      <c r="I17" s="795"/>
      <c r="J17" s="790">
        <v>-21000</v>
      </c>
      <c r="K17" s="791"/>
      <c r="L17" s="258" t="s">
        <v>303</v>
      </c>
      <c r="M17" s="297">
        <v>90</v>
      </c>
      <c r="N17" s="322">
        <v>5000</v>
      </c>
      <c r="O17" s="353">
        <v>450000</v>
      </c>
    </row>
    <row r="18" spans="1:21" ht="14">
      <c r="A18" s="215"/>
      <c r="B18" s="788" t="s">
        <v>55</v>
      </c>
      <c r="C18" s="789"/>
      <c r="D18" s="789"/>
      <c r="E18" s="234"/>
      <c r="F18" s="790">
        <v>2675000</v>
      </c>
      <c r="G18" s="791"/>
      <c r="H18" s="794">
        <v>2776000</v>
      </c>
      <c r="I18" s="795"/>
      <c r="J18" s="790">
        <v>101000</v>
      </c>
      <c r="K18" s="791"/>
      <c r="L18" s="255" t="s">
        <v>217</v>
      </c>
      <c r="M18" s="294">
        <v>532</v>
      </c>
      <c r="N18" s="335">
        <v>3000</v>
      </c>
      <c r="O18" s="356">
        <v>1596000</v>
      </c>
    </row>
    <row r="19" spans="1:21" ht="14">
      <c r="A19" s="218"/>
      <c r="B19" s="796"/>
      <c r="C19" s="797"/>
      <c r="D19" s="229"/>
      <c r="E19" s="236"/>
      <c r="F19" s="798"/>
      <c r="G19" s="799"/>
      <c r="H19" s="800"/>
      <c r="I19" s="801"/>
      <c r="J19" s="798"/>
      <c r="K19" s="799"/>
      <c r="L19" s="255" t="s">
        <v>18</v>
      </c>
      <c r="M19" s="294">
        <v>695</v>
      </c>
      <c r="N19" s="335"/>
      <c r="O19" s="357">
        <v>2776000</v>
      </c>
    </row>
    <row r="20" spans="1:21" ht="14">
      <c r="A20" s="216" t="s">
        <v>61</v>
      </c>
      <c r="B20" s="224"/>
      <c r="C20" s="224"/>
      <c r="D20" s="224"/>
      <c r="E20" s="235"/>
      <c r="F20" s="776">
        <v>1120000</v>
      </c>
      <c r="G20" s="777"/>
      <c r="H20" s="776">
        <v>1020000</v>
      </c>
      <c r="I20" s="777"/>
      <c r="J20" s="778">
        <v>-100000</v>
      </c>
      <c r="K20" s="779"/>
      <c r="L20" s="260" t="s">
        <v>49</v>
      </c>
      <c r="M20" s="298">
        <v>200000</v>
      </c>
      <c r="N20" s="337" t="s">
        <v>283</v>
      </c>
      <c r="O20" s="358">
        <v>10000</v>
      </c>
    </row>
    <row r="21" spans="1:21" ht="14">
      <c r="A21" s="215"/>
      <c r="B21" s="216" t="s">
        <v>66</v>
      </c>
      <c r="C21" s="224"/>
      <c r="D21" s="224"/>
      <c r="E21" s="238"/>
      <c r="F21" s="784">
        <v>1120000</v>
      </c>
      <c r="G21" s="785"/>
      <c r="H21" s="784">
        <v>1020000</v>
      </c>
      <c r="I21" s="785"/>
      <c r="J21" s="782">
        <v>-100000</v>
      </c>
      <c r="K21" s="783"/>
      <c r="L21" s="258" t="s">
        <v>501</v>
      </c>
      <c r="M21" s="299">
        <v>500000</v>
      </c>
      <c r="N21" s="338" t="s">
        <v>299</v>
      </c>
      <c r="O21" s="359">
        <v>260000</v>
      </c>
    </row>
    <row r="22" spans="1:21" ht="14">
      <c r="A22" s="215"/>
      <c r="B22" s="217"/>
      <c r="C22" s="229"/>
      <c r="D22" s="229"/>
      <c r="E22" s="239"/>
      <c r="F22" s="246"/>
      <c r="G22" s="240"/>
      <c r="H22" s="215"/>
      <c r="I22" s="241"/>
      <c r="J22" s="253"/>
      <c r="K22" s="254"/>
      <c r="L22" s="255" t="s">
        <v>168</v>
      </c>
      <c r="M22" s="300">
        <v>50000</v>
      </c>
      <c r="N22" s="339" t="s">
        <v>18</v>
      </c>
      <c r="O22" s="360">
        <v>1020000</v>
      </c>
    </row>
    <row r="23" spans="1:21" ht="14">
      <c r="A23" s="219" t="s">
        <v>79</v>
      </c>
      <c r="B23" s="225"/>
      <c r="C23" s="225"/>
      <c r="D23" s="225"/>
      <c r="E23" s="237"/>
      <c r="F23" s="776">
        <v>0</v>
      </c>
      <c r="G23" s="777"/>
      <c r="H23" s="776">
        <v>0</v>
      </c>
      <c r="I23" s="777"/>
      <c r="J23" s="778">
        <v>0</v>
      </c>
      <c r="K23" s="779"/>
      <c r="L23" s="261"/>
      <c r="M23" s="301"/>
      <c r="N23" s="301"/>
      <c r="O23" s="361"/>
    </row>
    <row r="24" spans="1:21" ht="14">
      <c r="A24" s="218"/>
      <c r="B24" s="217" t="s">
        <v>86</v>
      </c>
      <c r="C24" s="229"/>
      <c r="D24" s="229"/>
      <c r="E24" s="236"/>
      <c r="F24" s="802">
        <v>0</v>
      </c>
      <c r="G24" s="803"/>
      <c r="H24" s="804">
        <v>0</v>
      </c>
      <c r="I24" s="805"/>
      <c r="J24" s="778">
        <v>0</v>
      </c>
      <c r="K24" s="779"/>
      <c r="L24" s="262"/>
      <c r="M24" s="302"/>
      <c r="N24" s="302"/>
      <c r="O24" s="362"/>
    </row>
    <row r="25" spans="1:21" ht="14">
      <c r="A25" s="215" t="s">
        <v>230</v>
      </c>
      <c r="B25" s="185"/>
      <c r="C25" s="185"/>
      <c r="D25" s="185"/>
      <c r="E25" s="234"/>
      <c r="F25" s="776">
        <v>20133000</v>
      </c>
      <c r="G25" s="777"/>
      <c r="H25" s="776">
        <v>21440477</v>
      </c>
      <c r="I25" s="777"/>
      <c r="J25" s="778">
        <v>1307477</v>
      </c>
      <c r="K25" s="779"/>
      <c r="L25" s="263" t="s">
        <v>132</v>
      </c>
      <c r="M25" s="303">
        <v>1511640</v>
      </c>
      <c r="N25" s="340" t="s">
        <v>562</v>
      </c>
      <c r="O25" s="355">
        <v>619000</v>
      </c>
      <c r="U25" s="385"/>
    </row>
    <row r="26" spans="1:21" ht="14">
      <c r="A26" s="215"/>
      <c r="B26" s="216" t="s">
        <v>575</v>
      </c>
      <c r="C26" s="224"/>
      <c r="D26" s="224"/>
      <c r="E26" s="238"/>
      <c r="F26" s="784">
        <v>20133000</v>
      </c>
      <c r="G26" s="785"/>
      <c r="H26" s="784">
        <v>21440477</v>
      </c>
      <c r="I26" s="785"/>
      <c r="J26" s="782">
        <v>1307477</v>
      </c>
      <c r="K26" s="783"/>
      <c r="L26" s="264" t="s">
        <v>493</v>
      </c>
      <c r="M26" s="304">
        <v>9079640</v>
      </c>
      <c r="N26" s="341" t="s">
        <v>57</v>
      </c>
      <c r="O26" s="159">
        <v>965840</v>
      </c>
    </row>
    <row r="27" spans="1:21" ht="14">
      <c r="A27" s="215"/>
      <c r="B27" s="215"/>
      <c r="C27" s="185"/>
      <c r="D27" s="185"/>
      <c r="E27" s="240"/>
      <c r="F27" s="246"/>
      <c r="G27" s="240"/>
      <c r="H27" s="215"/>
      <c r="I27" s="241"/>
      <c r="J27" s="246"/>
      <c r="K27" s="240"/>
      <c r="L27" s="264" t="s">
        <v>134</v>
      </c>
      <c r="M27" s="304">
        <v>8235785</v>
      </c>
      <c r="N27" s="342"/>
      <c r="O27" s="363"/>
    </row>
    <row r="28" spans="1:21" ht="14">
      <c r="A28" s="217"/>
      <c r="B28" s="217"/>
      <c r="C28" s="229"/>
      <c r="D28" s="229"/>
      <c r="E28" s="239"/>
      <c r="F28" s="247"/>
      <c r="G28" s="239"/>
      <c r="H28" s="217"/>
      <c r="I28" s="245"/>
      <c r="J28" s="247"/>
      <c r="K28" s="239"/>
      <c r="L28" s="265" t="s">
        <v>113</v>
      </c>
      <c r="M28" s="305">
        <v>1028572</v>
      </c>
      <c r="N28" s="256" t="s">
        <v>18</v>
      </c>
      <c r="O28" s="364">
        <v>21440477</v>
      </c>
      <c r="P28" s="234">
        <v>0</v>
      </c>
    </row>
    <row r="29" spans="1:21" ht="14">
      <c r="A29" s="215" t="s">
        <v>92</v>
      </c>
      <c r="B29" s="185"/>
      <c r="C29" s="185"/>
      <c r="D29" s="185"/>
      <c r="E29" s="185"/>
      <c r="F29" s="802">
        <v>15837000</v>
      </c>
      <c r="G29" s="803"/>
      <c r="H29" s="802">
        <v>15405600</v>
      </c>
      <c r="I29" s="803"/>
      <c r="J29" s="806">
        <v>-431400</v>
      </c>
      <c r="K29" s="807"/>
      <c r="L29" s="266"/>
      <c r="M29" s="276" t="s">
        <v>108</v>
      </c>
      <c r="N29" s="333" t="s">
        <v>127</v>
      </c>
      <c r="O29" s="365" t="s">
        <v>18</v>
      </c>
    </row>
    <row r="30" spans="1:21" ht="14">
      <c r="A30" s="215"/>
      <c r="B30" s="216" t="s">
        <v>95</v>
      </c>
      <c r="C30" s="224"/>
      <c r="D30" s="224"/>
      <c r="E30" s="224"/>
      <c r="F30" s="784">
        <v>0</v>
      </c>
      <c r="G30" s="785"/>
      <c r="H30" s="784">
        <v>0</v>
      </c>
      <c r="I30" s="785"/>
      <c r="J30" s="784">
        <v>0</v>
      </c>
      <c r="K30" s="785"/>
      <c r="L30" s="257" t="s">
        <v>550</v>
      </c>
      <c r="M30" s="306">
        <v>2094500</v>
      </c>
      <c r="N30" s="318">
        <v>406000</v>
      </c>
      <c r="O30" s="357">
        <v>2500500</v>
      </c>
      <c r="U30" s="234"/>
    </row>
    <row r="31" spans="1:21" ht="14">
      <c r="A31" s="215"/>
      <c r="B31" s="215" t="s">
        <v>98</v>
      </c>
      <c r="C31" s="185"/>
      <c r="D31" s="185"/>
      <c r="E31" s="185"/>
      <c r="F31" s="792">
        <v>2300000</v>
      </c>
      <c r="G31" s="793"/>
      <c r="H31" s="792">
        <v>2490000</v>
      </c>
      <c r="I31" s="793"/>
      <c r="J31" s="792">
        <v>190000</v>
      </c>
      <c r="K31" s="793"/>
      <c r="L31" s="258" t="s">
        <v>322</v>
      </c>
      <c r="M31" s="299">
        <v>623500</v>
      </c>
      <c r="N31" s="312">
        <v>293000</v>
      </c>
      <c r="O31" s="159">
        <v>916500</v>
      </c>
      <c r="U31" s="385"/>
    </row>
    <row r="32" spans="1:21" ht="14">
      <c r="A32" s="215"/>
      <c r="B32" s="215" t="s">
        <v>108</v>
      </c>
      <c r="C32" s="185"/>
      <c r="D32" s="185"/>
      <c r="E32" s="185"/>
      <c r="F32" s="792">
        <v>10335000</v>
      </c>
      <c r="G32" s="793"/>
      <c r="H32" s="792">
        <v>10286000</v>
      </c>
      <c r="I32" s="793"/>
      <c r="J32" s="786">
        <v>-49000</v>
      </c>
      <c r="K32" s="787"/>
      <c r="L32" s="258" t="s">
        <v>328</v>
      </c>
      <c r="M32" s="299">
        <v>1646000</v>
      </c>
      <c r="N32" s="312">
        <v>498000</v>
      </c>
      <c r="O32" s="159">
        <v>2144000</v>
      </c>
      <c r="S32" s="185">
        <v>2000</v>
      </c>
      <c r="U32" s="385"/>
    </row>
    <row r="33" spans="1:21" ht="14">
      <c r="A33" s="215"/>
      <c r="B33" s="215" t="s">
        <v>112</v>
      </c>
      <c r="C33" s="185"/>
      <c r="D33" s="185"/>
      <c r="E33" s="241"/>
      <c r="F33" s="792">
        <v>3202000</v>
      </c>
      <c r="G33" s="793"/>
      <c r="H33" s="792">
        <v>2623200</v>
      </c>
      <c r="I33" s="793"/>
      <c r="J33" s="786">
        <v>-578800</v>
      </c>
      <c r="K33" s="787"/>
      <c r="L33" s="258" t="s">
        <v>576</v>
      </c>
      <c r="M33" s="299">
        <v>1984500</v>
      </c>
      <c r="N33" s="312">
        <v>248000</v>
      </c>
      <c r="O33" s="159">
        <v>2232500</v>
      </c>
      <c r="U33" s="385"/>
    </row>
    <row r="34" spans="1:21" ht="14">
      <c r="A34" s="215"/>
      <c r="B34" s="226" t="s">
        <v>352</v>
      </c>
      <c r="C34" s="231"/>
      <c r="D34" s="231"/>
      <c r="E34" s="242"/>
      <c r="F34" s="808">
        <v>0</v>
      </c>
      <c r="G34" s="809"/>
      <c r="H34" s="808">
        <v>6400</v>
      </c>
      <c r="I34" s="809"/>
      <c r="J34" s="808">
        <v>6400</v>
      </c>
      <c r="K34" s="809"/>
      <c r="L34" s="258" t="s">
        <v>180</v>
      </c>
      <c r="M34" s="299">
        <v>564000</v>
      </c>
      <c r="N34" s="312">
        <v>210000</v>
      </c>
      <c r="O34" s="159">
        <v>774000</v>
      </c>
      <c r="U34" s="385"/>
    </row>
    <row r="35" spans="1:21" ht="14">
      <c r="A35" s="215"/>
      <c r="B35" s="227" t="s">
        <v>117</v>
      </c>
      <c r="C35" s="232"/>
      <c r="D35" s="232"/>
      <c r="E35" s="243"/>
      <c r="F35" s="810">
        <v>0</v>
      </c>
      <c r="G35" s="811"/>
      <c r="H35" s="810">
        <v>0</v>
      </c>
      <c r="I35" s="811"/>
      <c r="J35" s="810">
        <v>0</v>
      </c>
      <c r="K35" s="811"/>
      <c r="L35" s="258" t="s">
        <v>325</v>
      </c>
      <c r="M35" s="299">
        <v>1959000</v>
      </c>
      <c r="N35" s="312">
        <v>435000</v>
      </c>
      <c r="O35" s="159">
        <v>2394000</v>
      </c>
      <c r="S35" s="185">
        <v>800</v>
      </c>
    </row>
    <row r="36" spans="1:21" ht="14">
      <c r="A36" s="215"/>
      <c r="B36" s="215" t="s">
        <v>41</v>
      </c>
      <c r="C36" s="185"/>
      <c r="D36" s="185"/>
      <c r="E36" s="185"/>
      <c r="F36" s="792">
        <v>0</v>
      </c>
      <c r="G36" s="793"/>
      <c r="H36" s="812">
        <v>0</v>
      </c>
      <c r="I36" s="813"/>
      <c r="J36" s="792">
        <v>0</v>
      </c>
      <c r="K36" s="793"/>
      <c r="L36" s="258" t="s">
        <v>313</v>
      </c>
      <c r="M36" s="299">
        <v>1096500</v>
      </c>
      <c r="N36" s="312">
        <v>530000</v>
      </c>
      <c r="O36" s="159">
        <v>1626500</v>
      </c>
    </row>
    <row r="37" spans="1:21" ht="14">
      <c r="A37" s="215"/>
      <c r="B37" s="215" t="s">
        <v>51</v>
      </c>
      <c r="C37" s="185"/>
      <c r="D37" s="185"/>
      <c r="E37" s="185"/>
      <c r="F37" s="792">
        <v>0</v>
      </c>
      <c r="G37" s="793"/>
      <c r="H37" s="792">
        <v>0</v>
      </c>
      <c r="I37" s="793"/>
      <c r="J37" s="792">
        <v>0</v>
      </c>
      <c r="K37" s="793"/>
      <c r="L37" s="258" t="s">
        <v>316</v>
      </c>
      <c r="M37" s="299">
        <v>126000</v>
      </c>
      <c r="N37" s="312">
        <v>1600</v>
      </c>
      <c r="O37" s="159">
        <v>127600</v>
      </c>
    </row>
    <row r="38" spans="1:21" ht="14">
      <c r="A38" s="215"/>
      <c r="B38" s="215" t="s">
        <v>93</v>
      </c>
      <c r="C38" s="185"/>
      <c r="D38" s="185"/>
      <c r="E38" s="185"/>
      <c r="F38" s="792">
        <v>0</v>
      </c>
      <c r="G38" s="793"/>
      <c r="H38" s="792">
        <v>0</v>
      </c>
      <c r="I38" s="793"/>
      <c r="J38" s="792">
        <v>0</v>
      </c>
      <c r="K38" s="793"/>
      <c r="L38" s="258" t="s">
        <v>318</v>
      </c>
      <c r="M38" s="299">
        <v>147000</v>
      </c>
      <c r="N38" s="312">
        <v>1600</v>
      </c>
      <c r="O38" s="353">
        <v>148600</v>
      </c>
    </row>
    <row r="39" spans="1:21" ht="14">
      <c r="A39" s="215"/>
      <c r="B39" s="215" t="s">
        <v>337</v>
      </c>
      <c r="C39" s="185"/>
      <c r="D39" s="185"/>
      <c r="E39" s="185"/>
      <c r="F39" s="792">
        <v>0</v>
      </c>
      <c r="G39" s="793"/>
      <c r="H39" s="792">
        <v>0</v>
      </c>
      <c r="I39" s="793"/>
      <c r="J39" s="792">
        <v>0</v>
      </c>
      <c r="K39" s="793"/>
      <c r="L39" s="267" t="s">
        <v>130</v>
      </c>
      <c r="M39" s="307">
        <v>45000</v>
      </c>
      <c r="N39" s="312">
        <v>0</v>
      </c>
      <c r="O39" s="353">
        <v>45000</v>
      </c>
    </row>
    <row r="40" spans="1:21" ht="14">
      <c r="A40" s="215"/>
      <c r="B40" s="215" t="s">
        <v>339</v>
      </c>
      <c r="C40" s="185"/>
      <c r="D40" s="185"/>
      <c r="E40" s="185"/>
      <c r="F40" s="792">
        <v>0</v>
      </c>
      <c r="G40" s="793"/>
      <c r="H40" s="792">
        <v>0</v>
      </c>
      <c r="I40" s="793"/>
      <c r="J40" s="792">
        <v>0</v>
      </c>
      <c r="K40" s="793"/>
      <c r="M40" s="307"/>
      <c r="N40" s="312"/>
      <c r="O40" s="353"/>
    </row>
    <row r="41" spans="1:21" ht="14">
      <c r="A41" s="220"/>
      <c r="B41" s="215" t="s">
        <v>145</v>
      </c>
      <c r="C41" s="185"/>
      <c r="D41" s="185"/>
      <c r="E41" s="185"/>
      <c r="F41" s="792">
        <v>0</v>
      </c>
      <c r="G41" s="793"/>
      <c r="H41" s="792">
        <v>0</v>
      </c>
      <c r="I41" s="793"/>
      <c r="J41" s="792">
        <v>0</v>
      </c>
      <c r="K41" s="793"/>
      <c r="L41" s="268"/>
      <c r="M41" s="308"/>
      <c r="N41" s="343"/>
      <c r="O41" s="366"/>
    </row>
    <row r="42" spans="1:21" ht="14">
      <c r="A42" s="217"/>
      <c r="B42" s="217" t="s">
        <v>347</v>
      </c>
      <c r="C42" s="229"/>
      <c r="D42" s="229"/>
      <c r="E42" s="229"/>
      <c r="F42" s="247"/>
      <c r="G42" s="239">
        <v>0</v>
      </c>
      <c r="H42" s="217"/>
      <c r="I42" s="245">
        <v>0</v>
      </c>
      <c r="J42" s="247"/>
      <c r="K42" s="239">
        <v>0</v>
      </c>
      <c r="L42" s="255" t="s">
        <v>18</v>
      </c>
      <c r="M42" s="309">
        <v>10286000</v>
      </c>
      <c r="N42" s="344">
        <v>2623200</v>
      </c>
      <c r="O42" s="364">
        <v>12909200</v>
      </c>
    </row>
    <row r="43" spans="1:21" ht="14">
      <c r="A43" s="215" t="s">
        <v>124</v>
      </c>
      <c r="B43" s="185"/>
      <c r="C43" s="185"/>
      <c r="D43" s="185"/>
      <c r="E43" s="185"/>
      <c r="F43" s="802">
        <v>2378000</v>
      </c>
      <c r="G43" s="803"/>
      <c r="H43" s="802">
        <v>2568068</v>
      </c>
      <c r="I43" s="803"/>
      <c r="J43" s="814">
        <v>190068</v>
      </c>
      <c r="K43" s="815"/>
      <c r="L43" s="262"/>
      <c r="M43" s="302"/>
      <c r="N43" s="302"/>
      <c r="O43" s="362"/>
    </row>
    <row r="44" spans="1:21" ht="14">
      <c r="A44" s="215"/>
      <c r="B44" s="228" t="s">
        <v>606</v>
      </c>
      <c r="C44" s="233"/>
      <c r="D44" s="233"/>
      <c r="E44" s="244"/>
      <c r="F44" s="816">
        <v>2377000</v>
      </c>
      <c r="G44" s="817"/>
      <c r="H44" s="816">
        <v>2567997</v>
      </c>
      <c r="I44" s="817"/>
      <c r="J44" s="818">
        <v>190997</v>
      </c>
      <c r="K44" s="819"/>
      <c r="L44" s="820" t="s">
        <v>589</v>
      </c>
      <c r="M44" s="821"/>
      <c r="N44" s="821"/>
      <c r="O44" s="822"/>
    </row>
    <row r="45" spans="1:21" ht="14">
      <c r="A45" s="217"/>
      <c r="B45" s="217" t="s">
        <v>326</v>
      </c>
      <c r="C45" s="229"/>
      <c r="D45" s="229"/>
      <c r="E45" s="229"/>
      <c r="F45" s="802">
        <v>1000</v>
      </c>
      <c r="G45" s="803"/>
      <c r="H45" s="802">
        <v>71</v>
      </c>
      <c r="I45" s="803"/>
      <c r="J45" s="814">
        <v>-929</v>
      </c>
      <c r="K45" s="815"/>
      <c r="L45" s="823"/>
      <c r="M45" s="824"/>
      <c r="N45" s="824"/>
      <c r="O45" s="825"/>
    </row>
    <row r="46" spans="1:21" ht="14">
      <c r="A46" s="902" t="s">
        <v>87</v>
      </c>
      <c r="B46" s="903"/>
      <c r="C46" s="903"/>
      <c r="D46" s="903"/>
      <c r="E46" s="904"/>
      <c r="F46" s="908">
        <v>49449000</v>
      </c>
      <c r="G46" s="909"/>
      <c r="H46" s="908">
        <v>50828145</v>
      </c>
      <c r="I46" s="909"/>
      <c r="J46" s="912">
        <v>1379145</v>
      </c>
      <c r="K46" s="913"/>
      <c r="L46" s="250"/>
      <c r="M46" s="250"/>
      <c r="N46" s="250"/>
      <c r="O46" s="367"/>
    </row>
    <row r="47" spans="1:21" ht="14">
      <c r="A47" s="905"/>
      <c r="B47" s="906"/>
      <c r="C47" s="906"/>
      <c r="D47" s="906"/>
      <c r="E47" s="907"/>
      <c r="F47" s="910"/>
      <c r="G47" s="911"/>
      <c r="H47" s="910"/>
      <c r="I47" s="911"/>
      <c r="J47" s="914"/>
      <c r="K47" s="915"/>
      <c r="L47" s="251"/>
      <c r="M47" s="251"/>
      <c r="N47" s="251"/>
      <c r="O47" s="368"/>
    </row>
    <row r="48" spans="1:21" ht="15.5">
      <c r="A48" s="221"/>
      <c r="B48" s="221"/>
      <c r="C48" s="221"/>
      <c r="D48" s="221"/>
      <c r="E48" s="221"/>
      <c r="F48" s="185"/>
      <c r="G48" s="185"/>
      <c r="H48" s="185"/>
      <c r="I48" s="185"/>
      <c r="J48" s="234"/>
      <c r="K48" s="234"/>
      <c r="L48" s="185"/>
      <c r="M48" s="185"/>
      <c r="N48" s="185"/>
      <c r="O48" s="185"/>
    </row>
    <row r="49" spans="1:27" ht="15.5">
      <c r="A49" s="221"/>
      <c r="B49" s="221"/>
      <c r="C49" s="221"/>
      <c r="D49" s="221"/>
      <c r="E49" s="221"/>
      <c r="F49" s="185"/>
      <c r="G49" s="185"/>
      <c r="H49" s="185"/>
      <c r="I49" s="185"/>
      <c r="J49" s="234"/>
      <c r="K49" s="234"/>
      <c r="L49" s="185"/>
      <c r="M49" s="185"/>
      <c r="N49" s="185"/>
      <c r="O49" s="185"/>
    </row>
    <row r="50" spans="1:27" ht="15.5">
      <c r="A50" s="900" t="s">
        <v>17</v>
      </c>
      <c r="B50" s="900"/>
      <c r="C50" s="221"/>
      <c r="D50" s="221"/>
      <c r="E50" s="221"/>
      <c r="F50" s="185"/>
      <c r="G50" s="185"/>
      <c r="H50" s="185"/>
      <c r="I50" s="185"/>
      <c r="J50" s="234"/>
      <c r="K50" s="234"/>
      <c r="L50" s="900" t="s">
        <v>82</v>
      </c>
      <c r="M50" s="900"/>
      <c r="N50" s="900" t="s">
        <v>237</v>
      </c>
      <c r="O50" s="900"/>
    </row>
    <row r="51" spans="1:27" ht="14">
      <c r="A51" s="901"/>
      <c r="B51" s="901"/>
      <c r="C51" s="185"/>
      <c r="E51" s="234"/>
      <c r="G51" s="234"/>
      <c r="J51" s="234"/>
      <c r="K51" s="234"/>
      <c r="L51" s="901"/>
      <c r="M51" s="901"/>
      <c r="N51" s="901"/>
      <c r="O51" s="901"/>
    </row>
    <row r="52" spans="1:27" ht="15">
      <c r="A52" s="774" t="s">
        <v>6</v>
      </c>
      <c r="B52" s="774"/>
      <c r="C52" s="774"/>
      <c r="D52" s="774"/>
      <c r="E52" s="774"/>
      <c r="F52" s="774" t="s">
        <v>178</v>
      </c>
      <c r="G52" s="774"/>
      <c r="H52" s="775" t="s">
        <v>181</v>
      </c>
      <c r="I52" s="775"/>
      <c r="J52" s="775" t="s">
        <v>356</v>
      </c>
      <c r="K52" s="775"/>
      <c r="L52" s="826" t="s">
        <v>65</v>
      </c>
      <c r="M52" s="827"/>
      <c r="N52" s="827"/>
      <c r="O52" s="828"/>
    </row>
    <row r="53" spans="1:27" ht="14">
      <c r="A53" s="216" t="s">
        <v>138</v>
      </c>
      <c r="B53" s="224"/>
      <c r="C53" s="224"/>
      <c r="D53" s="224"/>
      <c r="E53" s="238"/>
      <c r="F53" s="829"/>
      <c r="G53" s="830"/>
      <c r="H53" s="829"/>
      <c r="I53" s="830"/>
      <c r="J53" s="784"/>
      <c r="K53" s="785"/>
      <c r="L53" s="216"/>
      <c r="M53" s="224"/>
      <c r="N53" s="224"/>
      <c r="O53" s="252"/>
    </row>
    <row r="54" spans="1:27" ht="14">
      <c r="A54" s="215" t="s">
        <v>140</v>
      </c>
      <c r="B54" s="229"/>
      <c r="C54" s="229"/>
      <c r="D54" s="229"/>
      <c r="E54" s="236"/>
      <c r="F54" s="802">
        <v>43926000</v>
      </c>
      <c r="G54" s="805"/>
      <c r="H54" s="802">
        <v>45999738</v>
      </c>
      <c r="I54" s="805"/>
      <c r="J54" s="786">
        <v>2073738</v>
      </c>
      <c r="K54" s="787"/>
      <c r="L54" s="229"/>
      <c r="M54" s="229"/>
      <c r="N54" s="229"/>
      <c r="O54" s="245"/>
    </row>
    <row r="55" spans="1:27" ht="14">
      <c r="A55" s="215"/>
      <c r="B55" s="216" t="s">
        <v>143</v>
      </c>
      <c r="C55" s="224"/>
      <c r="D55" s="224"/>
      <c r="E55" s="224"/>
      <c r="F55" s="784">
        <v>17230000</v>
      </c>
      <c r="G55" s="785"/>
      <c r="H55" s="784">
        <v>19049601</v>
      </c>
      <c r="I55" s="785"/>
      <c r="J55" s="782">
        <v>1819601</v>
      </c>
      <c r="K55" s="783"/>
      <c r="L55" s="831" t="s">
        <v>40</v>
      </c>
      <c r="M55" s="832"/>
      <c r="N55" s="833" t="s">
        <v>233</v>
      </c>
      <c r="O55" s="834"/>
    </row>
    <row r="56" spans="1:27" ht="14">
      <c r="A56" s="215"/>
      <c r="B56" s="215" t="s">
        <v>148</v>
      </c>
      <c r="C56" s="185"/>
      <c r="D56" s="185"/>
      <c r="E56" s="185"/>
      <c r="F56" s="792">
        <v>0</v>
      </c>
      <c r="G56" s="793"/>
      <c r="H56" s="792">
        <v>0</v>
      </c>
      <c r="I56" s="793"/>
      <c r="J56" s="786">
        <v>0</v>
      </c>
      <c r="K56" s="787"/>
      <c r="L56" s="269" t="s">
        <v>186</v>
      </c>
      <c r="M56" s="311">
        <v>1563511</v>
      </c>
      <c r="N56" s="345" t="s">
        <v>286</v>
      </c>
      <c r="O56" s="357">
        <v>594612</v>
      </c>
      <c r="V56" s="234"/>
      <c r="W56" s="234">
        <v>1261251</v>
      </c>
      <c r="X56" s="234"/>
      <c r="Y56" s="234"/>
      <c r="Z56" s="185"/>
    </row>
    <row r="57" spans="1:27" ht="14">
      <c r="A57" s="215"/>
      <c r="B57" s="215" t="s">
        <v>153</v>
      </c>
      <c r="C57" s="185"/>
      <c r="D57" s="185"/>
      <c r="E57" s="185"/>
      <c r="F57" s="792">
        <v>1310000</v>
      </c>
      <c r="G57" s="793"/>
      <c r="H57" s="792">
        <v>1438700</v>
      </c>
      <c r="I57" s="793"/>
      <c r="J57" s="786">
        <v>128700</v>
      </c>
      <c r="K57" s="787"/>
      <c r="L57" s="270" t="s">
        <v>322</v>
      </c>
      <c r="M57" s="108">
        <v>827764</v>
      </c>
      <c r="N57" s="345" t="s">
        <v>206</v>
      </c>
      <c r="O57" s="159">
        <v>66092</v>
      </c>
      <c r="U57" s="234"/>
    </row>
    <row r="58" spans="1:27" ht="14">
      <c r="A58" s="215"/>
      <c r="B58" s="215" t="s">
        <v>156</v>
      </c>
      <c r="C58" s="185"/>
      <c r="D58" s="185"/>
      <c r="E58" s="185"/>
      <c r="F58" s="792">
        <v>7660000</v>
      </c>
      <c r="G58" s="793"/>
      <c r="H58" s="792">
        <v>8138041</v>
      </c>
      <c r="I58" s="793"/>
      <c r="J58" s="786">
        <v>478041</v>
      </c>
      <c r="K58" s="787"/>
      <c r="L58" s="271" t="s">
        <v>360</v>
      </c>
      <c r="M58" s="108">
        <v>1203049</v>
      </c>
      <c r="N58" s="345" t="s">
        <v>200</v>
      </c>
      <c r="O58" s="159">
        <v>298879</v>
      </c>
      <c r="U58" s="234"/>
      <c r="V58" s="234"/>
      <c r="W58" s="234"/>
      <c r="X58" s="234"/>
      <c r="Y58" s="234"/>
      <c r="Z58" s="234"/>
      <c r="AA58" s="234"/>
    </row>
    <row r="59" spans="1:27" ht="14">
      <c r="A59" s="215"/>
      <c r="B59" s="215" t="s">
        <v>81</v>
      </c>
      <c r="C59" s="185"/>
      <c r="D59" s="185"/>
      <c r="E59" s="185"/>
      <c r="F59" s="792">
        <v>346000</v>
      </c>
      <c r="G59" s="793"/>
      <c r="H59" s="792">
        <v>362880</v>
      </c>
      <c r="I59" s="793"/>
      <c r="J59" s="786">
        <v>16880</v>
      </c>
      <c r="K59" s="787"/>
      <c r="L59" s="272" t="s">
        <v>626</v>
      </c>
      <c r="M59" s="312">
        <v>1342372</v>
      </c>
      <c r="N59" s="345" t="s">
        <v>195</v>
      </c>
      <c r="O59" s="159">
        <v>574340</v>
      </c>
    </row>
    <row r="60" spans="1:27" ht="14">
      <c r="A60" s="215"/>
      <c r="B60" s="215" t="s">
        <v>75</v>
      </c>
      <c r="C60" s="185"/>
      <c r="D60" s="185"/>
      <c r="E60" s="185"/>
      <c r="F60" s="792">
        <v>342000</v>
      </c>
      <c r="G60" s="793"/>
      <c r="H60" s="792">
        <v>195987</v>
      </c>
      <c r="I60" s="793"/>
      <c r="J60" s="786">
        <v>-146013</v>
      </c>
      <c r="K60" s="787"/>
      <c r="L60" s="272" t="s">
        <v>361</v>
      </c>
      <c r="M60" s="312">
        <v>419358</v>
      </c>
      <c r="N60" s="345" t="s">
        <v>215</v>
      </c>
      <c r="O60" s="159">
        <v>2852933</v>
      </c>
    </row>
    <row r="61" spans="1:27" ht="14">
      <c r="A61" s="215"/>
      <c r="B61" s="215" t="s">
        <v>56</v>
      </c>
      <c r="C61" s="185"/>
      <c r="D61" s="185"/>
      <c r="E61" s="185"/>
      <c r="F61" s="792">
        <v>3309000</v>
      </c>
      <c r="G61" s="793"/>
      <c r="H61" s="792">
        <v>4440268</v>
      </c>
      <c r="I61" s="793"/>
      <c r="J61" s="786">
        <v>1131268</v>
      </c>
      <c r="K61" s="787"/>
      <c r="L61" s="273" t="s">
        <v>180</v>
      </c>
      <c r="M61" s="312">
        <v>457502</v>
      </c>
      <c r="N61" s="345" t="s">
        <v>367</v>
      </c>
      <c r="O61" s="159">
        <v>863586</v>
      </c>
    </row>
    <row r="62" spans="1:27" ht="14">
      <c r="A62" s="215"/>
      <c r="B62" s="215" t="s">
        <v>157</v>
      </c>
      <c r="C62" s="185"/>
      <c r="D62" s="185"/>
      <c r="E62" s="185"/>
      <c r="F62" s="792">
        <v>1680000</v>
      </c>
      <c r="G62" s="793"/>
      <c r="H62" s="792">
        <v>1703840</v>
      </c>
      <c r="I62" s="793"/>
      <c r="J62" s="786">
        <v>23840</v>
      </c>
      <c r="K62" s="787"/>
      <c r="L62" s="274" t="s">
        <v>134</v>
      </c>
      <c r="M62" s="312">
        <v>7517430</v>
      </c>
      <c r="N62" s="346" t="s">
        <v>193</v>
      </c>
      <c r="O62" s="159">
        <v>8611319</v>
      </c>
      <c r="S62" s="234"/>
    </row>
    <row r="63" spans="1:27" ht="14">
      <c r="A63" s="215"/>
      <c r="B63" s="215" t="s">
        <v>162</v>
      </c>
      <c r="C63" s="185"/>
      <c r="D63" s="185"/>
      <c r="E63" s="185"/>
      <c r="F63" s="792">
        <v>300000</v>
      </c>
      <c r="G63" s="793"/>
      <c r="H63" s="792">
        <v>247962</v>
      </c>
      <c r="I63" s="793"/>
      <c r="J63" s="786">
        <v>-52038</v>
      </c>
      <c r="K63" s="787"/>
      <c r="L63" s="272" t="s">
        <v>185</v>
      </c>
      <c r="M63" s="312">
        <v>1557619</v>
      </c>
      <c r="N63" s="345" t="s">
        <v>109</v>
      </c>
      <c r="O63" s="159">
        <v>926226</v>
      </c>
    </row>
    <row r="64" spans="1:27" ht="14">
      <c r="A64" s="215"/>
      <c r="B64" s="215" t="s">
        <v>160</v>
      </c>
      <c r="C64" s="185"/>
      <c r="D64" s="185"/>
      <c r="E64" s="185"/>
      <c r="F64" s="792">
        <v>235000</v>
      </c>
      <c r="G64" s="793"/>
      <c r="H64" s="792">
        <v>312000</v>
      </c>
      <c r="I64" s="793"/>
      <c r="J64" s="786">
        <v>77000</v>
      </c>
      <c r="K64" s="787"/>
      <c r="L64" s="270" t="s">
        <v>313</v>
      </c>
      <c r="M64" s="312">
        <v>1148185</v>
      </c>
      <c r="N64" s="345" t="s">
        <v>204</v>
      </c>
      <c r="O64" s="159">
        <v>1119717</v>
      </c>
    </row>
    <row r="65" spans="1:18" ht="14">
      <c r="A65" s="215"/>
      <c r="B65" s="215" t="s">
        <v>100</v>
      </c>
      <c r="C65" s="185"/>
      <c r="D65" s="185"/>
      <c r="E65" s="185"/>
      <c r="F65" s="792">
        <v>40000</v>
      </c>
      <c r="G65" s="793"/>
      <c r="H65" s="792">
        <v>36390</v>
      </c>
      <c r="I65" s="793"/>
      <c r="J65" s="786">
        <v>-3610</v>
      </c>
      <c r="K65" s="787"/>
      <c r="L65" s="270" t="s">
        <v>358</v>
      </c>
      <c r="M65" s="313">
        <v>81344</v>
      </c>
      <c r="N65" s="345" t="s">
        <v>203</v>
      </c>
      <c r="O65" s="360">
        <v>1085791</v>
      </c>
    </row>
    <row r="66" spans="1:18" ht="14">
      <c r="A66" s="215"/>
      <c r="B66" s="215" t="s">
        <v>36</v>
      </c>
      <c r="C66" s="185"/>
      <c r="D66" s="185"/>
      <c r="E66" s="185"/>
      <c r="F66" s="792">
        <v>0</v>
      </c>
      <c r="G66" s="793"/>
      <c r="H66" s="792">
        <v>0</v>
      </c>
      <c r="I66" s="793"/>
      <c r="J66" s="786">
        <v>0</v>
      </c>
      <c r="K66" s="787"/>
      <c r="L66" s="270" t="s">
        <v>364</v>
      </c>
      <c r="M66" s="314">
        <v>148340</v>
      </c>
      <c r="N66" s="345" t="s">
        <v>209</v>
      </c>
      <c r="O66" s="369">
        <v>100000</v>
      </c>
    </row>
    <row r="67" spans="1:18" ht="14">
      <c r="A67" s="215"/>
      <c r="B67" s="215" t="s">
        <v>164</v>
      </c>
      <c r="C67" s="185"/>
      <c r="D67" s="185"/>
      <c r="E67" s="185"/>
      <c r="F67" s="792">
        <v>30000</v>
      </c>
      <c r="G67" s="793"/>
      <c r="H67" s="792">
        <v>203102</v>
      </c>
      <c r="I67" s="793"/>
      <c r="J67" s="786">
        <v>173102</v>
      </c>
      <c r="K67" s="787"/>
      <c r="L67" s="270" t="s">
        <v>130</v>
      </c>
      <c r="M67" s="314">
        <v>143778</v>
      </c>
      <c r="N67" s="345"/>
      <c r="O67" s="369"/>
    </row>
    <row r="68" spans="1:18" ht="14">
      <c r="A68" s="215"/>
      <c r="B68" s="215" t="s">
        <v>214</v>
      </c>
      <c r="C68" s="185"/>
      <c r="D68" s="185"/>
      <c r="E68" s="185"/>
      <c r="F68" s="792">
        <v>5763000</v>
      </c>
      <c r="G68" s="793"/>
      <c r="H68" s="792">
        <v>5444821</v>
      </c>
      <c r="I68" s="793"/>
      <c r="J68" s="786">
        <v>-318179</v>
      </c>
      <c r="K68" s="787"/>
      <c r="L68" s="275"/>
      <c r="M68" s="315"/>
      <c r="N68" s="347"/>
      <c r="O68" s="359"/>
    </row>
    <row r="69" spans="1:18" ht="14">
      <c r="A69" s="215"/>
      <c r="B69" s="215" t="s">
        <v>170</v>
      </c>
      <c r="C69" s="185"/>
      <c r="D69" s="185"/>
      <c r="E69" s="185"/>
      <c r="F69" s="792">
        <v>2080000</v>
      </c>
      <c r="G69" s="793"/>
      <c r="H69" s="792">
        <v>2015491</v>
      </c>
      <c r="I69" s="793"/>
      <c r="J69" s="786">
        <v>-64509</v>
      </c>
      <c r="K69" s="787"/>
      <c r="L69" s="276" t="s">
        <v>228</v>
      </c>
      <c r="M69" s="316">
        <v>16410252</v>
      </c>
      <c r="N69" s="276" t="s">
        <v>225</v>
      </c>
      <c r="O69" s="316">
        <v>17093495</v>
      </c>
    </row>
    <row r="70" spans="1:18" ht="14">
      <c r="A70" s="215"/>
      <c r="B70" s="215" t="s">
        <v>64</v>
      </c>
      <c r="F70" s="802">
        <v>3601000</v>
      </c>
      <c r="G70" s="803"/>
      <c r="H70" s="802">
        <v>2410655</v>
      </c>
      <c r="I70" s="805"/>
      <c r="J70" s="814">
        <v>-1190345</v>
      </c>
      <c r="K70" s="815"/>
      <c r="L70" s="266"/>
      <c r="M70" s="317" t="s">
        <v>252</v>
      </c>
      <c r="N70" s="835">
        <v>33503747</v>
      </c>
      <c r="O70" s="836"/>
      <c r="P70" s="234">
        <v>0</v>
      </c>
    </row>
    <row r="71" spans="1:18" ht="14">
      <c r="A71" s="215"/>
      <c r="B71" s="215"/>
      <c r="C71" s="185"/>
      <c r="D71" s="185"/>
      <c r="E71" s="241"/>
      <c r="F71" s="792"/>
      <c r="G71" s="793"/>
      <c r="H71" s="792"/>
      <c r="I71" s="793"/>
      <c r="J71" s="792"/>
      <c r="K71" s="793"/>
      <c r="L71" s="823" t="s">
        <v>231</v>
      </c>
      <c r="M71" s="824"/>
      <c r="N71" s="824"/>
      <c r="O71" s="825"/>
    </row>
    <row r="72" spans="1:18" ht="14">
      <c r="A72" s="215"/>
      <c r="B72" s="215"/>
      <c r="C72" s="185"/>
      <c r="D72" s="185"/>
      <c r="E72" s="241"/>
      <c r="H72" s="215"/>
      <c r="I72" s="241"/>
      <c r="J72" s="246"/>
      <c r="K72" s="240"/>
      <c r="L72" s="277" t="s">
        <v>222</v>
      </c>
      <c r="M72" s="318">
        <v>6426988</v>
      </c>
      <c r="N72" s="277" t="s">
        <v>219</v>
      </c>
      <c r="O72" s="357">
        <v>292835</v>
      </c>
    </row>
    <row r="73" spans="1:18" ht="14">
      <c r="A73" s="215"/>
      <c r="B73" s="215"/>
      <c r="C73" s="185"/>
      <c r="D73" s="185"/>
      <c r="E73" s="241"/>
      <c r="F73" s="215"/>
      <c r="G73" s="241"/>
      <c r="H73" s="215"/>
      <c r="I73" s="241"/>
      <c r="J73" s="246"/>
      <c r="K73" s="240"/>
      <c r="L73" s="278" t="s">
        <v>223</v>
      </c>
      <c r="M73" s="312">
        <v>1343643</v>
      </c>
      <c r="N73" s="348"/>
      <c r="O73" s="159"/>
    </row>
    <row r="74" spans="1:18" ht="14">
      <c r="A74" s="215"/>
      <c r="B74" s="215"/>
      <c r="C74" s="185"/>
      <c r="D74" s="185"/>
      <c r="E74" s="241"/>
      <c r="F74" s="246"/>
      <c r="G74" s="240"/>
      <c r="H74" s="215"/>
      <c r="I74" s="241"/>
      <c r="J74" s="246"/>
      <c r="K74" s="240"/>
      <c r="L74" s="279" t="s">
        <v>216</v>
      </c>
      <c r="M74" s="319">
        <v>74575</v>
      </c>
      <c r="N74" s="276" t="s">
        <v>628</v>
      </c>
      <c r="O74" s="316">
        <v>8138041</v>
      </c>
      <c r="P74" s="234">
        <v>41641788</v>
      </c>
      <c r="Q74" s="185">
        <v>2268312</v>
      </c>
      <c r="R74" s="234">
        <v>4200649</v>
      </c>
    </row>
    <row r="75" spans="1:18" ht="14">
      <c r="A75" s="215"/>
      <c r="B75" s="215"/>
      <c r="C75" s="185"/>
      <c r="D75" s="185"/>
      <c r="E75" s="185"/>
      <c r="F75" s="792"/>
      <c r="G75" s="793"/>
      <c r="H75" s="792"/>
      <c r="I75" s="793"/>
      <c r="J75" s="792"/>
      <c r="K75" s="793"/>
      <c r="L75" s="837" t="s">
        <v>630</v>
      </c>
      <c r="M75" s="838"/>
      <c r="N75" s="838"/>
      <c r="O75" s="839"/>
      <c r="P75" s="234">
        <v>4357950</v>
      </c>
      <c r="Q75" s="185">
        <v>1330274</v>
      </c>
    </row>
    <row r="76" spans="1:18" ht="14">
      <c r="A76" s="215"/>
      <c r="B76" s="215"/>
      <c r="C76" s="185"/>
      <c r="D76" s="185"/>
      <c r="E76" s="185"/>
      <c r="F76" s="792"/>
      <c r="G76" s="793"/>
      <c r="H76" s="792"/>
      <c r="I76" s="793"/>
      <c r="J76" s="792"/>
      <c r="K76" s="793"/>
      <c r="L76" s="269" t="s">
        <v>186</v>
      </c>
      <c r="M76" s="320">
        <v>21753</v>
      </c>
      <c r="N76" s="345" t="s">
        <v>210</v>
      </c>
      <c r="O76" s="370">
        <v>14260</v>
      </c>
      <c r="P76" s="234">
        <v>37861697</v>
      </c>
      <c r="Q76" s="185">
        <v>39420</v>
      </c>
    </row>
    <row r="77" spans="1:18" ht="14">
      <c r="A77" s="215"/>
      <c r="B77" s="215"/>
      <c r="C77" s="185"/>
      <c r="D77" s="185"/>
      <c r="E77" s="185"/>
      <c r="F77" s="792"/>
      <c r="G77" s="793"/>
      <c r="H77" s="792"/>
      <c r="I77" s="793"/>
      <c r="J77" s="792"/>
      <c r="K77" s="793"/>
      <c r="L77" s="270" t="s">
        <v>322</v>
      </c>
      <c r="M77" s="321">
        <v>6081</v>
      </c>
      <c r="N77" s="345" t="s">
        <v>206</v>
      </c>
      <c r="O77" s="371">
        <v>12054</v>
      </c>
      <c r="P77" s="234">
        <v>4357950</v>
      </c>
      <c r="Q77" s="185">
        <v>300000</v>
      </c>
    </row>
    <row r="78" spans="1:18" ht="14">
      <c r="A78" s="215"/>
      <c r="B78" s="215"/>
      <c r="C78" s="185"/>
      <c r="D78" s="185"/>
      <c r="E78" s="185"/>
      <c r="F78" s="792"/>
      <c r="G78" s="793"/>
      <c r="H78" s="792"/>
      <c r="I78" s="793"/>
      <c r="J78" s="792"/>
      <c r="K78" s="793"/>
      <c r="L78" s="271" t="s">
        <v>360</v>
      </c>
      <c r="M78" s="234">
        <v>15523</v>
      </c>
      <c r="N78" s="345" t="s">
        <v>200</v>
      </c>
      <c r="O78" s="371">
        <v>8900</v>
      </c>
      <c r="Q78" s="185">
        <v>3938006</v>
      </c>
    </row>
    <row r="79" spans="1:18" ht="14">
      <c r="A79" s="215"/>
      <c r="B79" s="215"/>
      <c r="C79" s="840"/>
      <c r="D79" s="840"/>
      <c r="E79" s="841"/>
      <c r="F79" s="792"/>
      <c r="G79" s="793"/>
      <c r="H79" s="792"/>
      <c r="I79" s="793"/>
      <c r="J79" s="792"/>
      <c r="K79" s="793"/>
      <c r="L79" s="270" t="s">
        <v>626</v>
      </c>
      <c r="M79" s="322">
        <v>18307</v>
      </c>
      <c r="N79" s="345" t="s">
        <v>195</v>
      </c>
      <c r="O79" s="371">
        <v>58000</v>
      </c>
    </row>
    <row r="80" spans="1:18" ht="14">
      <c r="A80" s="215"/>
      <c r="B80" s="215"/>
      <c r="C80" s="185"/>
      <c r="D80" s="185"/>
      <c r="E80" s="185"/>
      <c r="F80" s="792"/>
      <c r="G80" s="793"/>
      <c r="H80" s="792"/>
      <c r="I80" s="793"/>
      <c r="J80" s="792"/>
      <c r="K80" s="793"/>
      <c r="L80" s="272" t="s">
        <v>361</v>
      </c>
      <c r="M80" s="323">
        <v>0</v>
      </c>
      <c r="N80" s="345" t="s">
        <v>215</v>
      </c>
      <c r="O80" s="371">
        <v>200072</v>
      </c>
    </row>
    <row r="81" spans="1:20" ht="14">
      <c r="A81" s="215"/>
      <c r="B81" s="215"/>
      <c r="C81" s="185"/>
      <c r="D81" s="185"/>
      <c r="E81" s="185"/>
      <c r="F81" s="792"/>
      <c r="G81" s="793"/>
      <c r="H81" s="792"/>
      <c r="I81" s="793"/>
      <c r="J81" s="792"/>
      <c r="K81" s="793"/>
      <c r="L81" s="273" t="s">
        <v>180</v>
      </c>
      <c r="M81" s="321">
        <v>5925</v>
      </c>
      <c r="N81" s="345" t="s">
        <v>367</v>
      </c>
      <c r="O81" s="371">
        <v>252000</v>
      </c>
    </row>
    <row r="82" spans="1:20" ht="14">
      <c r="A82" s="215"/>
      <c r="B82" s="215"/>
      <c r="C82" s="185"/>
      <c r="D82" s="185"/>
      <c r="E82" s="185"/>
      <c r="F82" s="792"/>
      <c r="G82" s="793"/>
      <c r="H82" s="792"/>
      <c r="I82" s="793"/>
      <c r="J82" s="792"/>
      <c r="K82" s="793"/>
      <c r="L82" s="274" t="s">
        <v>134</v>
      </c>
      <c r="M82" s="321">
        <v>71289</v>
      </c>
      <c r="N82" s="346" t="s">
        <v>193</v>
      </c>
      <c r="O82" s="371">
        <v>1124136</v>
      </c>
    </row>
    <row r="83" spans="1:20" ht="14">
      <c r="A83" s="222"/>
      <c r="B83" s="215"/>
      <c r="C83" s="185"/>
      <c r="D83" s="185"/>
      <c r="E83" s="185"/>
      <c r="F83" s="215"/>
      <c r="G83" s="185"/>
      <c r="H83" s="215"/>
      <c r="I83" s="241"/>
      <c r="J83" s="185"/>
      <c r="K83" s="241"/>
      <c r="L83" s="272" t="s">
        <v>185</v>
      </c>
      <c r="M83" s="321">
        <v>21488</v>
      </c>
      <c r="N83" s="345" t="s">
        <v>109</v>
      </c>
      <c r="O83" s="371">
        <v>188709</v>
      </c>
      <c r="P83" s="378">
        <v>41852111</v>
      </c>
      <c r="Q83" s="185"/>
      <c r="R83" s="185"/>
      <c r="S83" s="379">
        <v>0</v>
      </c>
      <c r="T83" s="378"/>
    </row>
    <row r="84" spans="1:20" ht="14">
      <c r="A84" s="222"/>
      <c r="B84" s="215"/>
      <c r="C84" s="185"/>
      <c r="D84" s="185"/>
      <c r="E84" s="185"/>
      <c r="F84" s="215"/>
      <c r="G84" s="185"/>
      <c r="H84" s="215"/>
      <c r="I84" s="185"/>
      <c r="J84" s="246"/>
      <c r="K84" s="240"/>
      <c r="L84" s="270" t="s">
        <v>313</v>
      </c>
      <c r="M84" s="321">
        <v>11062</v>
      </c>
      <c r="N84" s="345" t="s">
        <v>204</v>
      </c>
      <c r="O84" s="371">
        <v>236632</v>
      </c>
      <c r="P84" s="379">
        <v>0</v>
      </c>
      <c r="Q84" s="185"/>
      <c r="R84" s="185"/>
      <c r="S84" s="379">
        <v>4357950</v>
      </c>
      <c r="T84" s="378"/>
    </row>
    <row r="85" spans="1:20" ht="14">
      <c r="A85" s="222"/>
      <c r="B85" s="215"/>
      <c r="C85" s="185"/>
      <c r="D85" s="185"/>
      <c r="E85" s="185"/>
      <c r="F85" s="215"/>
      <c r="G85" s="185"/>
      <c r="H85" s="215"/>
      <c r="I85" s="185"/>
      <c r="J85" s="246"/>
      <c r="K85" s="240"/>
      <c r="L85" s="270" t="s">
        <v>358</v>
      </c>
      <c r="M85" s="321">
        <v>0</v>
      </c>
      <c r="N85" s="345" t="s">
        <v>203</v>
      </c>
      <c r="O85" s="371">
        <v>123730</v>
      </c>
      <c r="P85" s="379">
        <v>45999738</v>
      </c>
      <c r="Q85" s="185"/>
      <c r="R85" s="185"/>
      <c r="S85" s="379">
        <v>7427044</v>
      </c>
      <c r="T85" s="378"/>
    </row>
    <row r="86" spans="1:20" ht="14">
      <c r="A86" s="222"/>
      <c r="B86" s="215"/>
      <c r="C86" s="185"/>
      <c r="D86" s="185"/>
      <c r="E86" s="185"/>
      <c r="F86" s="215"/>
      <c r="G86" s="185"/>
      <c r="H86" s="215"/>
      <c r="I86" s="185"/>
      <c r="J86" s="246"/>
      <c r="K86" s="240"/>
      <c r="L86" s="270" t="s">
        <v>364</v>
      </c>
      <c r="M86" s="324">
        <v>0</v>
      </c>
      <c r="N86" s="345" t="s">
        <v>209</v>
      </c>
      <c r="O86" s="372">
        <v>0</v>
      </c>
      <c r="P86" s="379">
        <v>41641788</v>
      </c>
      <c r="Q86" s="185"/>
      <c r="R86" s="185"/>
      <c r="S86" s="379">
        <v>4357950</v>
      </c>
      <c r="T86" s="378"/>
    </row>
    <row r="87" spans="1:20" ht="14">
      <c r="A87" s="222"/>
      <c r="B87" s="215"/>
      <c r="C87" s="185"/>
      <c r="D87" s="185"/>
      <c r="E87" s="241"/>
      <c r="F87" s="215"/>
      <c r="G87" s="185"/>
      <c r="H87" s="215"/>
      <c r="I87" s="185"/>
      <c r="J87" s="246"/>
      <c r="K87" s="240"/>
      <c r="L87" s="270" t="s">
        <v>130</v>
      </c>
      <c r="M87" s="324">
        <v>0</v>
      </c>
      <c r="N87" s="349" t="s">
        <v>57</v>
      </c>
      <c r="O87" s="372">
        <v>20734</v>
      </c>
      <c r="P87" s="379">
        <v>43589083</v>
      </c>
      <c r="Q87" s="185"/>
      <c r="R87" s="185"/>
      <c r="S87" s="379">
        <v>3069094</v>
      </c>
      <c r="T87" s="378"/>
    </row>
    <row r="88" spans="1:20" ht="14">
      <c r="A88" s="215"/>
      <c r="B88" s="215"/>
      <c r="C88" s="185"/>
      <c r="D88" s="185"/>
      <c r="E88" s="241"/>
      <c r="F88" s="792"/>
      <c r="G88" s="842"/>
      <c r="H88" s="792"/>
      <c r="I88" s="842"/>
      <c r="J88" s="792"/>
      <c r="K88" s="793"/>
      <c r="L88" s="280"/>
      <c r="M88" s="305"/>
      <c r="N88" s="276" t="s">
        <v>18</v>
      </c>
      <c r="O88" s="364">
        <v>2410655</v>
      </c>
      <c r="P88" s="234">
        <v>0</v>
      </c>
      <c r="S88" s="185">
        <v>1453231</v>
      </c>
    </row>
    <row r="89" spans="1:20" ht="14">
      <c r="A89" s="215"/>
      <c r="B89" s="215"/>
      <c r="C89" s="185"/>
      <c r="D89" s="185"/>
      <c r="E89" s="241"/>
      <c r="F89" s="792"/>
      <c r="G89" s="842"/>
      <c r="H89" s="792"/>
      <c r="I89" s="842"/>
      <c r="J89" s="792"/>
      <c r="K89" s="793"/>
      <c r="L89" s="823" t="s">
        <v>632</v>
      </c>
      <c r="M89" s="843"/>
      <c r="N89" s="843"/>
      <c r="O89" s="844"/>
      <c r="P89" s="234">
        <v>44052443</v>
      </c>
      <c r="S89" s="234">
        <v>44052443</v>
      </c>
    </row>
    <row r="90" spans="1:20" ht="14">
      <c r="A90" s="217"/>
      <c r="B90" s="217"/>
      <c r="C90" s="229"/>
      <c r="D90" s="229"/>
      <c r="E90" s="245"/>
      <c r="F90" s="802"/>
      <c r="G90" s="805"/>
      <c r="H90" s="802"/>
      <c r="I90" s="805"/>
      <c r="J90" s="802"/>
      <c r="K90" s="803"/>
      <c r="L90" s="281"/>
      <c r="M90" s="317" t="s">
        <v>18</v>
      </c>
      <c r="N90" s="835">
        <v>4357950</v>
      </c>
      <c r="O90" s="836"/>
      <c r="P90" s="234">
        <v>-498949</v>
      </c>
      <c r="S90" s="234">
        <v>41641788</v>
      </c>
      <c r="T90" s="234">
        <v>1947295</v>
      </c>
    </row>
    <row r="91" spans="1:20" ht="14">
      <c r="A91" s="185"/>
      <c r="B91" s="185"/>
      <c r="C91" s="185"/>
      <c r="D91" s="185"/>
      <c r="E91" s="185"/>
      <c r="F91" s="234"/>
      <c r="G91" s="185"/>
      <c r="H91" s="234"/>
      <c r="I91" s="185"/>
      <c r="J91" s="234"/>
      <c r="K91" s="234"/>
      <c r="L91" s="214"/>
      <c r="M91" s="214"/>
      <c r="N91" s="214"/>
      <c r="O91" s="214"/>
      <c r="P91" s="234">
        <v>44052443</v>
      </c>
      <c r="T91" s="234">
        <v>48410393</v>
      </c>
    </row>
    <row r="92" spans="1:20" ht="14">
      <c r="A92" s="185"/>
      <c r="B92" s="185"/>
      <c r="C92" s="185"/>
      <c r="D92" s="185"/>
      <c r="E92" s="185"/>
      <c r="F92" s="234"/>
      <c r="G92" s="185"/>
      <c r="H92" s="234"/>
      <c r="I92" s="185"/>
      <c r="J92" s="234"/>
      <c r="K92" s="234"/>
      <c r="L92" s="214"/>
      <c r="M92" s="214"/>
      <c r="N92" s="214"/>
      <c r="O92" s="214"/>
      <c r="P92" s="234">
        <v>-1947295</v>
      </c>
    </row>
    <row r="93" spans="1:20" ht="14">
      <c r="A93" s="185"/>
      <c r="B93" s="185"/>
      <c r="C93" s="185"/>
      <c r="D93" s="185"/>
      <c r="E93" s="185"/>
      <c r="F93" s="234"/>
      <c r="G93" s="185"/>
      <c r="H93" s="234"/>
      <c r="I93" s="185"/>
      <c r="J93" s="234"/>
      <c r="K93" s="234"/>
      <c r="L93" s="214"/>
      <c r="M93" s="214"/>
      <c r="N93" s="214"/>
      <c r="O93" s="214"/>
      <c r="S93" s="234">
        <v>4357950</v>
      </c>
    </row>
    <row r="94" spans="1:20" ht="14">
      <c r="A94" s="185"/>
      <c r="B94" s="185"/>
      <c r="C94" s="185"/>
      <c r="D94" s="185"/>
      <c r="E94" s="185"/>
      <c r="F94" s="234"/>
      <c r="G94" s="185"/>
      <c r="H94" s="234"/>
      <c r="I94" s="185"/>
      <c r="J94" s="234"/>
      <c r="K94" s="234"/>
      <c r="L94" s="214"/>
      <c r="M94" s="214"/>
      <c r="N94" s="214"/>
      <c r="O94" s="214"/>
    </row>
    <row r="95" spans="1:20" ht="14">
      <c r="A95" s="185"/>
      <c r="B95" s="185"/>
      <c r="C95" s="185"/>
      <c r="D95" s="185"/>
      <c r="E95" s="185"/>
      <c r="F95" s="234"/>
      <c r="G95" s="185"/>
      <c r="H95" s="234"/>
      <c r="I95" s="185"/>
      <c r="J95" s="234"/>
      <c r="K95" s="234"/>
      <c r="L95" s="214"/>
      <c r="M95" s="214"/>
      <c r="N95" s="214"/>
      <c r="O95" s="214"/>
    </row>
    <row r="96" spans="1:20" ht="14">
      <c r="A96" s="900" t="s">
        <v>17</v>
      </c>
      <c r="B96" s="900"/>
      <c r="J96" s="234"/>
      <c r="K96" s="234"/>
      <c r="L96" s="900" t="s">
        <v>82</v>
      </c>
      <c r="M96" s="900"/>
      <c r="N96" s="900" t="s">
        <v>158</v>
      </c>
      <c r="O96" s="900"/>
    </row>
    <row r="97" spans="1:43" ht="14">
      <c r="A97" s="901"/>
      <c r="B97" s="901"/>
      <c r="C97" s="185"/>
      <c r="E97" s="234"/>
      <c r="G97" s="234"/>
      <c r="J97" s="234"/>
      <c r="K97" s="234"/>
      <c r="L97" s="901"/>
      <c r="M97" s="901"/>
      <c r="N97" s="901"/>
      <c r="O97" s="901"/>
    </row>
    <row r="98" spans="1:43" ht="15">
      <c r="A98" s="774" t="s">
        <v>6</v>
      </c>
      <c r="B98" s="774"/>
      <c r="C98" s="774"/>
      <c r="D98" s="774"/>
      <c r="E98" s="774"/>
      <c r="F98" s="774" t="s">
        <v>178</v>
      </c>
      <c r="G98" s="774"/>
      <c r="H98" s="775" t="s">
        <v>181</v>
      </c>
      <c r="I98" s="775"/>
      <c r="J98" s="775" t="s">
        <v>356</v>
      </c>
      <c r="K98" s="775"/>
      <c r="L98" s="826" t="s">
        <v>65</v>
      </c>
      <c r="M98" s="827"/>
      <c r="N98" s="827"/>
      <c r="O98" s="828"/>
    </row>
    <row r="99" spans="1:43" ht="14">
      <c r="A99" s="216" t="s">
        <v>138</v>
      </c>
      <c r="B99" s="224"/>
      <c r="C99" s="224"/>
      <c r="D99" s="224"/>
      <c r="E99" s="238"/>
      <c r="F99" s="829"/>
      <c r="G99" s="830"/>
      <c r="H99" s="829"/>
      <c r="I99" s="830"/>
      <c r="J99" s="784"/>
      <c r="K99" s="785"/>
      <c r="L99" s="224"/>
      <c r="M99" s="224"/>
      <c r="N99" s="224"/>
      <c r="O99" s="252"/>
      <c r="P99" s="234">
        <v>4001289</v>
      </c>
    </row>
    <row r="100" spans="1:43" ht="14">
      <c r="A100" s="215" t="s">
        <v>240</v>
      </c>
      <c r="B100" s="229"/>
      <c r="C100" s="229"/>
      <c r="D100" s="229"/>
      <c r="E100" s="236"/>
      <c r="F100" s="802">
        <v>7523000</v>
      </c>
      <c r="G100" s="805"/>
      <c r="H100" s="802">
        <v>6411944</v>
      </c>
      <c r="I100" s="805"/>
      <c r="J100" s="814">
        <v>-1111056</v>
      </c>
      <c r="K100" s="815"/>
      <c r="L100" s="229"/>
      <c r="M100" s="229"/>
      <c r="N100" s="229"/>
      <c r="O100" s="245"/>
    </row>
    <row r="101" spans="1:43" ht="224">
      <c r="A101" s="215"/>
      <c r="B101" s="216" t="s">
        <v>243</v>
      </c>
      <c r="C101" s="224"/>
      <c r="D101" s="224"/>
      <c r="E101" s="224"/>
      <c r="F101" s="784">
        <v>1000000</v>
      </c>
      <c r="G101" s="785"/>
      <c r="H101" s="784">
        <v>425070</v>
      </c>
      <c r="I101" s="785"/>
      <c r="J101" s="782">
        <v>-574930</v>
      </c>
      <c r="K101" s="783"/>
      <c r="L101" s="845" t="s">
        <v>633</v>
      </c>
      <c r="M101" s="846"/>
      <c r="N101" s="846"/>
      <c r="O101" s="847"/>
      <c r="P101" s="848" t="s">
        <v>334</v>
      </c>
      <c r="Q101" s="849"/>
      <c r="R101" s="849"/>
      <c r="S101" s="850"/>
      <c r="T101" s="383" t="s">
        <v>63</v>
      </c>
    </row>
    <row r="102" spans="1:43" ht="196">
      <c r="A102" s="215"/>
      <c r="B102" s="215" t="s">
        <v>111</v>
      </c>
      <c r="C102" s="185"/>
      <c r="D102" s="185"/>
      <c r="E102" s="185"/>
      <c r="F102" s="792">
        <v>700000</v>
      </c>
      <c r="G102" s="793"/>
      <c r="H102" s="792">
        <v>915050</v>
      </c>
      <c r="I102" s="793"/>
      <c r="J102" s="786">
        <v>215050</v>
      </c>
      <c r="K102" s="787"/>
      <c r="L102" s="851" t="s">
        <v>556</v>
      </c>
      <c r="M102" s="852"/>
      <c r="N102" s="852"/>
      <c r="O102" s="853"/>
      <c r="P102" s="851" t="s">
        <v>556</v>
      </c>
      <c r="Q102" s="852"/>
      <c r="R102" s="852"/>
      <c r="S102" s="853"/>
      <c r="T102" s="384" t="s">
        <v>74</v>
      </c>
      <c r="U102" s="185">
        <v>63</v>
      </c>
      <c r="V102" s="185">
        <v>0</v>
      </c>
      <c r="W102" s="185">
        <v>0</v>
      </c>
      <c r="X102" s="185">
        <v>131</v>
      </c>
      <c r="Y102" s="185" t="s">
        <v>199</v>
      </c>
      <c r="Z102" s="185">
        <v>20</v>
      </c>
      <c r="AA102" s="185" t="s">
        <v>389</v>
      </c>
      <c r="AF102" s="185" t="s">
        <v>365</v>
      </c>
      <c r="AG102" s="185">
        <v>0</v>
      </c>
      <c r="AH102" s="185">
        <v>316</v>
      </c>
      <c r="AI102" s="185" t="s">
        <v>338</v>
      </c>
      <c r="AN102" s="185" t="s">
        <v>391</v>
      </c>
      <c r="AO102" s="185">
        <v>198000</v>
      </c>
      <c r="AQ102" s="185">
        <v>198000</v>
      </c>
    </row>
    <row r="103" spans="1:43" ht="266">
      <c r="A103" s="215"/>
      <c r="B103" s="215" t="s">
        <v>160</v>
      </c>
      <c r="C103" s="185"/>
      <c r="D103" s="185"/>
      <c r="E103" s="185"/>
      <c r="F103" s="792">
        <v>250000</v>
      </c>
      <c r="G103" s="793"/>
      <c r="H103" s="792">
        <v>79262</v>
      </c>
      <c r="I103" s="793"/>
      <c r="J103" s="786">
        <v>-170738</v>
      </c>
      <c r="K103" s="787"/>
      <c r="L103" s="854" t="s">
        <v>583</v>
      </c>
      <c r="M103" s="855"/>
      <c r="N103" s="855"/>
      <c r="O103" s="856"/>
      <c r="P103" s="854" t="s">
        <v>571</v>
      </c>
      <c r="Q103" s="855"/>
      <c r="R103" s="855"/>
      <c r="S103" s="856"/>
      <c r="T103" s="383" t="s">
        <v>336</v>
      </c>
    </row>
    <row r="104" spans="1:43" ht="224">
      <c r="A104" s="215"/>
      <c r="B104" s="226" t="s">
        <v>244</v>
      </c>
      <c r="C104" s="231"/>
      <c r="D104" s="231"/>
      <c r="E104" s="242"/>
      <c r="F104" s="792">
        <v>1500000</v>
      </c>
      <c r="G104" s="793"/>
      <c r="H104" s="792">
        <v>1830752</v>
      </c>
      <c r="I104" s="793"/>
      <c r="J104" s="786">
        <v>330752</v>
      </c>
      <c r="K104" s="787"/>
      <c r="L104" s="857" t="s">
        <v>141</v>
      </c>
      <c r="M104" s="858"/>
      <c r="N104" s="858"/>
      <c r="O104" s="859"/>
      <c r="P104" s="860" t="s">
        <v>569</v>
      </c>
      <c r="Q104" s="861"/>
      <c r="R104" s="861"/>
      <c r="S104" s="862"/>
      <c r="T104" s="383" t="s">
        <v>373</v>
      </c>
    </row>
    <row r="105" spans="1:43" ht="224">
      <c r="A105" s="215"/>
      <c r="B105" s="227" t="s">
        <v>247</v>
      </c>
      <c r="C105" s="232"/>
      <c r="D105" s="232"/>
      <c r="E105" s="243"/>
      <c r="F105" s="810">
        <v>900000</v>
      </c>
      <c r="G105" s="811"/>
      <c r="H105" s="810">
        <v>897007</v>
      </c>
      <c r="I105" s="811"/>
      <c r="J105" s="863">
        <v>-2993</v>
      </c>
      <c r="K105" s="864"/>
      <c r="L105" s="283"/>
      <c r="M105" s="327"/>
      <c r="N105" s="327"/>
      <c r="O105" s="373"/>
      <c r="P105" s="283"/>
      <c r="Q105" s="327"/>
      <c r="R105" s="327"/>
      <c r="S105" s="373"/>
      <c r="T105" s="383" t="s">
        <v>634</v>
      </c>
    </row>
    <row r="106" spans="1:43" ht="14">
      <c r="A106" s="215"/>
      <c r="B106" s="230"/>
      <c r="C106" s="185" t="s">
        <v>75</v>
      </c>
      <c r="D106" s="185"/>
      <c r="E106" s="185"/>
      <c r="F106" s="792">
        <v>500000</v>
      </c>
      <c r="G106" s="793"/>
      <c r="H106" s="792">
        <v>202440</v>
      </c>
      <c r="I106" s="793"/>
      <c r="J106" s="865">
        <v>-297560</v>
      </c>
      <c r="K106" s="866"/>
      <c r="L106" s="867" t="s">
        <v>309</v>
      </c>
      <c r="M106" s="868"/>
      <c r="N106" s="868"/>
      <c r="O106" s="869"/>
      <c r="P106" s="867" t="s">
        <v>593</v>
      </c>
      <c r="Q106" s="868"/>
      <c r="R106" s="868"/>
      <c r="S106" s="869"/>
    </row>
    <row r="107" spans="1:43" ht="14">
      <c r="A107" s="215"/>
      <c r="B107" s="215"/>
      <c r="C107" s="185" t="s">
        <v>251</v>
      </c>
      <c r="D107" s="185"/>
      <c r="E107" s="185"/>
      <c r="F107" s="792">
        <v>400000</v>
      </c>
      <c r="G107" s="793"/>
      <c r="H107" s="792">
        <v>692283</v>
      </c>
      <c r="I107" s="793"/>
      <c r="J107" s="786">
        <v>292283</v>
      </c>
      <c r="K107" s="787"/>
      <c r="L107" s="851" t="s">
        <v>177</v>
      </c>
      <c r="M107" s="852"/>
      <c r="N107" s="852"/>
      <c r="O107" s="853"/>
      <c r="P107" s="851" t="s">
        <v>45</v>
      </c>
      <c r="Q107" s="852"/>
      <c r="R107" s="852"/>
      <c r="S107" s="853"/>
    </row>
    <row r="108" spans="1:43" ht="14">
      <c r="A108" s="215"/>
      <c r="B108" s="226"/>
      <c r="C108" s="231" t="s">
        <v>245</v>
      </c>
      <c r="D108" s="231"/>
      <c r="E108" s="231"/>
      <c r="F108" s="808">
        <v>0</v>
      </c>
      <c r="G108" s="809"/>
      <c r="H108" s="870">
        <v>2284</v>
      </c>
      <c r="I108" s="871"/>
      <c r="J108" s="872">
        <v>2284</v>
      </c>
      <c r="K108" s="873"/>
      <c r="L108" s="860"/>
      <c r="M108" s="861"/>
      <c r="N108" s="861"/>
      <c r="O108" s="862"/>
      <c r="P108" s="860" t="s">
        <v>635</v>
      </c>
      <c r="Q108" s="861"/>
      <c r="R108" s="861"/>
      <c r="S108" s="862"/>
    </row>
    <row r="109" spans="1:43" ht="14">
      <c r="A109" s="215"/>
      <c r="B109" s="215" t="s">
        <v>114</v>
      </c>
      <c r="C109" s="185"/>
      <c r="D109" s="185"/>
      <c r="E109" s="185"/>
      <c r="F109" s="792">
        <v>500000</v>
      </c>
      <c r="G109" s="793"/>
      <c r="H109" s="792">
        <v>649388</v>
      </c>
      <c r="I109" s="793"/>
      <c r="J109" s="786">
        <v>149388</v>
      </c>
      <c r="K109" s="787"/>
      <c r="L109" s="867" t="s">
        <v>462</v>
      </c>
      <c r="M109" s="868"/>
      <c r="N109" s="868"/>
      <c r="O109" s="869"/>
      <c r="P109" s="867" t="s">
        <v>462</v>
      </c>
      <c r="Q109" s="868"/>
      <c r="R109" s="868"/>
      <c r="S109" s="869"/>
    </row>
    <row r="110" spans="1:43" ht="14">
      <c r="A110" s="215"/>
      <c r="B110" s="215" t="s">
        <v>274</v>
      </c>
      <c r="C110" s="185"/>
      <c r="D110" s="185"/>
      <c r="E110" s="185"/>
      <c r="F110" s="792">
        <v>7000</v>
      </c>
      <c r="G110" s="793"/>
      <c r="H110" s="792">
        <v>5243</v>
      </c>
      <c r="I110" s="793"/>
      <c r="J110" s="786">
        <v>-1757</v>
      </c>
      <c r="K110" s="787"/>
      <c r="L110" s="874" t="s">
        <v>362</v>
      </c>
      <c r="M110" s="852"/>
      <c r="N110" s="852"/>
      <c r="O110" s="853"/>
      <c r="P110" s="874" t="s">
        <v>362</v>
      </c>
      <c r="Q110" s="852"/>
      <c r="R110" s="852"/>
      <c r="S110" s="853"/>
    </row>
    <row r="111" spans="1:43" ht="224">
      <c r="A111" s="215"/>
      <c r="B111" s="215" t="s">
        <v>157</v>
      </c>
      <c r="C111" s="185"/>
      <c r="D111" s="185"/>
      <c r="E111" s="185"/>
      <c r="F111" s="792">
        <v>26000</v>
      </c>
      <c r="G111" s="793"/>
      <c r="H111" s="792">
        <v>2640</v>
      </c>
      <c r="I111" s="793"/>
      <c r="J111" s="786">
        <v>-23360</v>
      </c>
      <c r="K111" s="787"/>
      <c r="L111" s="874" t="s">
        <v>376</v>
      </c>
      <c r="M111" s="852"/>
      <c r="N111" s="852"/>
      <c r="O111" s="853"/>
      <c r="P111" s="874" t="s">
        <v>636</v>
      </c>
      <c r="Q111" s="852"/>
      <c r="R111" s="852"/>
      <c r="S111" s="853"/>
      <c r="T111" s="383" t="s">
        <v>457</v>
      </c>
    </row>
    <row r="112" spans="1:43" ht="224">
      <c r="A112" s="215"/>
      <c r="B112" s="226" t="s">
        <v>282</v>
      </c>
      <c r="C112" s="231"/>
      <c r="D112" s="231"/>
      <c r="E112" s="242"/>
      <c r="F112" s="792">
        <v>100000</v>
      </c>
      <c r="G112" s="793"/>
      <c r="H112" s="808">
        <v>188700</v>
      </c>
      <c r="I112" s="809"/>
      <c r="J112" s="786">
        <v>88700</v>
      </c>
      <c r="K112" s="787"/>
      <c r="L112" s="860" t="s">
        <v>609</v>
      </c>
      <c r="M112" s="861"/>
      <c r="N112" s="861"/>
      <c r="O112" s="862"/>
      <c r="P112" s="875" t="s">
        <v>80</v>
      </c>
      <c r="Q112" s="861"/>
      <c r="R112" s="861"/>
      <c r="S112" s="862"/>
      <c r="T112" s="383" t="s">
        <v>574</v>
      </c>
    </row>
    <row r="113" spans="1:19" ht="14">
      <c r="A113" s="215"/>
      <c r="B113" s="227" t="s">
        <v>256</v>
      </c>
      <c r="C113" s="232"/>
      <c r="D113" s="232"/>
      <c r="E113" s="243"/>
      <c r="F113" s="810">
        <v>850000</v>
      </c>
      <c r="G113" s="811"/>
      <c r="H113" s="810">
        <v>832216</v>
      </c>
      <c r="I113" s="811"/>
      <c r="J113" s="863">
        <v>-17784</v>
      </c>
      <c r="K113" s="864"/>
      <c r="L113" s="285"/>
      <c r="M113" s="329"/>
      <c r="N113" s="329"/>
      <c r="O113" s="374"/>
      <c r="P113" s="285"/>
      <c r="Q113" s="329"/>
      <c r="R113" s="329"/>
      <c r="S113" s="374"/>
    </row>
    <row r="114" spans="1:19" ht="14">
      <c r="A114" s="215"/>
      <c r="B114" s="230"/>
      <c r="C114" s="185" t="s">
        <v>259</v>
      </c>
      <c r="D114" s="185"/>
      <c r="E114" s="185"/>
      <c r="F114" s="792">
        <v>50000</v>
      </c>
      <c r="G114" s="793"/>
      <c r="H114" s="792">
        <v>27216</v>
      </c>
      <c r="I114" s="793"/>
      <c r="J114" s="865">
        <v>-22784</v>
      </c>
      <c r="K114" s="866"/>
      <c r="L114" s="286" t="s">
        <v>639</v>
      </c>
      <c r="M114" s="286"/>
      <c r="N114" s="286"/>
      <c r="O114" s="375"/>
      <c r="P114" s="286" t="s">
        <v>639</v>
      </c>
      <c r="Q114" s="286"/>
      <c r="R114" s="286"/>
      <c r="S114" s="375"/>
    </row>
    <row r="115" spans="1:19" ht="14">
      <c r="A115" s="215"/>
      <c r="B115" s="226"/>
      <c r="C115" s="231" t="s">
        <v>57</v>
      </c>
      <c r="D115" s="231"/>
      <c r="E115" s="242"/>
      <c r="F115" s="808">
        <v>800000</v>
      </c>
      <c r="G115" s="809"/>
      <c r="H115" s="792">
        <v>805000</v>
      </c>
      <c r="I115" s="793"/>
      <c r="J115" s="876">
        <v>5000</v>
      </c>
      <c r="K115" s="877"/>
      <c r="L115" s="857" t="s">
        <v>308</v>
      </c>
      <c r="M115" s="858"/>
      <c r="N115" s="858"/>
      <c r="O115" s="859"/>
      <c r="P115" s="875" t="s">
        <v>3</v>
      </c>
      <c r="Q115" s="861"/>
      <c r="R115" s="861"/>
      <c r="S115" s="862"/>
    </row>
    <row r="116" spans="1:19" ht="14">
      <c r="A116" s="215"/>
      <c r="B116" s="215" t="s">
        <v>214</v>
      </c>
      <c r="C116" s="185"/>
      <c r="D116" s="185"/>
      <c r="E116" s="185"/>
      <c r="F116" s="812">
        <v>120000</v>
      </c>
      <c r="G116" s="878"/>
      <c r="H116" s="812">
        <v>168972</v>
      </c>
      <c r="I116" s="878"/>
      <c r="J116" s="786">
        <v>48972</v>
      </c>
      <c r="K116" s="787"/>
      <c r="L116" s="879" t="s">
        <v>428</v>
      </c>
      <c r="M116" s="880"/>
      <c r="N116" s="880"/>
      <c r="O116" s="881"/>
      <c r="P116" s="286" t="s">
        <v>640</v>
      </c>
      <c r="Q116" s="286"/>
      <c r="R116" s="286"/>
      <c r="S116" s="375"/>
    </row>
    <row r="117" spans="1:19" ht="14">
      <c r="A117" s="215"/>
      <c r="B117" s="215" t="s">
        <v>260</v>
      </c>
      <c r="C117" s="185"/>
      <c r="D117" s="185"/>
      <c r="E117" s="185"/>
      <c r="F117" s="792">
        <v>300000</v>
      </c>
      <c r="G117" s="793"/>
      <c r="H117" s="792">
        <v>157748</v>
      </c>
      <c r="I117" s="842"/>
      <c r="J117" s="786">
        <v>-142252</v>
      </c>
      <c r="K117" s="787"/>
      <c r="L117" s="882" t="s">
        <v>578</v>
      </c>
      <c r="M117" s="883"/>
      <c r="N117" s="883"/>
      <c r="O117" s="884"/>
      <c r="P117" s="286"/>
      <c r="Q117" s="286"/>
      <c r="R117" s="286"/>
      <c r="S117" s="375"/>
    </row>
    <row r="118" spans="1:19" ht="14">
      <c r="A118" s="215"/>
      <c r="B118" s="215" t="s">
        <v>280</v>
      </c>
      <c r="C118" s="185"/>
      <c r="D118" s="185"/>
      <c r="E118" s="185"/>
      <c r="F118" s="792">
        <v>50000</v>
      </c>
      <c r="G118" s="793"/>
      <c r="H118" s="792">
        <v>2000</v>
      </c>
      <c r="I118" s="842"/>
      <c r="J118" s="786">
        <v>-48000</v>
      </c>
      <c r="K118" s="787"/>
      <c r="L118" s="286" t="s">
        <v>581</v>
      </c>
      <c r="M118" s="185"/>
      <c r="N118" s="185"/>
      <c r="O118" s="241"/>
      <c r="P118" s="286" t="s">
        <v>642</v>
      </c>
      <c r="Q118" s="185"/>
      <c r="R118" s="185"/>
      <c r="S118" s="241"/>
    </row>
    <row r="119" spans="1:19" ht="14">
      <c r="A119" s="215"/>
      <c r="B119" s="215" t="s">
        <v>262</v>
      </c>
      <c r="C119" s="185"/>
      <c r="D119" s="185"/>
      <c r="E119" s="185"/>
      <c r="F119" s="792">
        <v>20000</v>
      </c>
      <c r="G119" s="793"/>
      <c r="H119" s="792">
        <v>0</v>
      </c>
      <c r="I119" s="842"/>
      <c r="J119" s="786">
        <v>-20000</v>
      </c>
      <c r="K119" s="787"/>
      <c r="L119" s="185"/>
      <c r="M119" s="185"/>
      <c r="N119" s="185"/>
      <c r="O119" s="241"/>
      <c r="P119" s="185"/>
      <c r="Q119" s="185"/>
      <c r="R119" s="185"/>
      <c r="S119" s="241"/>
    </row>
    <row r="120" spans="1:19" ht="14">
      <c r="A120" s="215"/>
      <c r="B120" s="215" t="s">
        <v>263</v>
      </c>
      <c r="C120" s="185"/>
      <c r="D120" s="185"/>
      <c r="E120" s="185"/>
      <c r="F120" s="792">
        <v>300000</v>
      </c>
      <c r="G120" s="793"/>
      <c r="H120" s="792">
        <v>120000</v>
      </c>
      <c r="I120" s="842"/>
      <c r="J120" s="786">
        <v>-180000</v>
      </c>
      <c r="K120" s="787"/>
      <c r="L120" s="885" t="s">
        <v>421</v>
      </c>
      <c r="M120" s="886"/>
      <c r="N120" s="886"/>
      <c r="O120" s="887"/>
      <c r="P120" s="885" t="s">
        <v>644</v>
      </c>
      <c r="Q120" s="886"/>
      <c r="R120" s="886"/>
      <c r="S120" s="887"/>
    </row>
    <row r="121" spans="1:19" ht="14">
      <c r="A121" s="215"/>
      <c r="B121" s="215" t="s">
        <v>394</v>
      </c>
      <c r="C121" s="185"/>
      <c r="D121" s="185"/>
      <c r="E121" s="241"/>
      <c r="F121" s="792">
        <v>900000</v>
      </c>
      <c r="G121" s="793"/>
      <c r="H121" s="792">
        <v>137896</v>
      </c>
      <c r="I121" s="842"/>
      <c r="J121" s="786">
        <v>-762104</v>
      </c>
      <c r="K121" s="787"/>
      <c r="L121" s="851" t="s">
        <v>567</v>
      </c>
      <c r="M121" s="852"/>
      <c r="N121" s="852"/>
      <c r="O121" s="853"/>
      <c r="P121" s="851" t="s">
        <v>567</v>
      </c>
      <c r="Q121" s="852"/>
      <c r="R121" s="852"/>
      <c r="S121" s="853"/>
    </row>
    <row r="122" spans="1:19" ht="14">
      <c r="A122" s="223"/>
      <c r="B122" s="215" t="s">
        <v>290</v>
      </c>
      <c r="C122" s="185"/>
      <c r="D122" s="185"/>
      <c r="E122" s="185"/>
      <c r="F122" s="808">
        <v>0</v>
      </c>
      <c r="G122" s="809"/>
      <c r="H122" s="888">
        <v>0</v>
      </c>
      <c r="I122" s="889"/>
      <c r="J122" s="888">
        <v>0</v>
      </c>
      <c r="K122" s="889"/>
      <c r="L122" s="289"/>
      <c r="M122" s="332"/>
      <c r="N122" s="332"/>
      <c r="O122" s="376"/>
      <c r="P122" s="185"/>
      <c r="Q122" s="185"/>
      <c r="R122" s="185"/>
      <c r="S122" s="185"/>
    </row>
    <row r="123" spans="1:19" ht="14">
      <c r="A123" s="916" t="s">
        <v>226</v>
      </c>
      <c r="B123" s="917"/>
      <c r="C123" s="917"/>
      <c r="D123" s="917"/>
      <c r="E123" s="918"/>
      <c r="F123" s="908">
        <v>51449000</v>
      </c>
      <c r="G123" s="922"/>
      <c r="H123" s="908">
        <v>52411682</v>
      </c>
      <c r="I123" s="922"/>
      <c r="J123" s="912">
        <v>962682</v>
      </c>
      <c r="K123" s="913"/>
      <c r="L123" s="250"/>
      <c r="M123" s="250"/>
      <c r="N123" s="250"/>
      <c r="O123" s="367"/>
      <c r="P123" s="185"/>
      <c r="Q123" s="185"/>
      <c r="R123" s="185"/>
      <c r="S123" s="185"/>
    </row>
    <row r="124" spans="1:19" ht="14">
      <c r="A124" s="919"/>
      <c r="B124" s="920"/>
      <c r="C124" s="920"/>
      <c r="D124" s="920"/>
      <c r="E124" s="921"/>
      <c r="F124" s="910"/>
      <c r="G124" s="923"/>
      <c r="H124" s="910"/>
      <c r="I124" s="923"/>
      <c r="J124" s="914"/>
      <c r="K124" s="915"/>
      <c r="L124" s="251"/>
      <c r="M124" s="251"/>
      <c r="N124" s="251"/>
      <c r="O124" s="368"/>
      <c r="P124" s="185"/>
      <c r="Q124" s="185"/>
      <c r="R124" s="185"/>
      <c r="S124" s="185"/>
    </row>
    <row r="126" spans="1:19">
      <c r="A126" s="900" t="s">
        <v>353</v>
      </c>
      <c r="B126" s="900"/>
      <c r="C126" s="900"/>
      <c r="D126" s="900"/>
      <c r="E126" s="900"/>
      <c r="F126" s="900"/>
      <c r="G126" s="900"/>
      <c r="H126" s="900"/>
      <c r="I126" s="900"/>
      <c r="J126" s="900"/>
      <c r="K126" s="900"/>
      <c r="L126" s="900"/>
      <c r="M126" s="900"/>
      <c r="N126" s="900"/>
      <c r="O126" s="900"/>
    </row>
    <row r="127" spans="1:19">
      <c r="A127" s="900"/>
      <c r="B127" s="900"/>
      <c r="C127" s="900"/>
      <c r="D127" s="900"/>
      <c r="E127" s="900"/>
      <c r="F127" s="900"/>
      <c r="G127" s="900"/>
      <c r="H127" s="900"/>
      <c r="I127" s="900"/>
      <c r="J127" s="900"/>
      <c r="K127" s="900"/>
      <c r="L127" s="900"/>
      <c r="M127" s="900"/>
      <c r="N127" s="900"/>
      <c r="O127" s="900"/>
    </row>
    <row r="128" spans="1:19" ht="15">
      <c r="A128" s="774" t="s">
        <v>548</v>
      </c>
      <c r="B128" s="774"/>
      <c r="C128" s="774"/>
      <c r="D128" s="774"/>
      <c r="E128" s="774"/>
      <c r="F128" s="774" t="s">
        <v>178</v>
      </c>
      <c r="G128" s="774"/>
      <c r="H128" s="775" t="s">
        <v>181</v>
      </c>
      <c r="I128" s="775"/>
      <c r="J128" s="774" t="s">
        <v>356</v>
      </c>
      <c r="K128" s="774"/>
      <c r="L128" s="775" t="s">
        <v>65</v>
      </c>
      <c r="M128" s="775"/>
      <c r="N128" s="775"/>
      <c r="O128" s="775"/>
    </row>
    <row r="129" spans="1:16" ht="15.5">
      <c r="A129" s="890" t="s">
        <v>530</v>
      </c>
      <c r="B129" s="890"/>
      <c r="C129" s="890"/>
      <c r="D129" s="890"/>
      <c r="E129" s="890"/>
      <c r="F129" s="891">
        <v>6155230</v>
      </c>
      <c r="G129" s="891"/>
      <c r="H129" s="891">
        <v>6155230</v>
      </c>
      <c r="I129" s="891"/>
      <c r="J129" s="892">
        <v>0</v>
      </c>
      <c r="K129" s="892"/>
      <c r="L129" s="890"/>
      <c r="M129" s="890"/>
      <c r="N129" s="890"/>
      <c r="O129" s="890"/>
    </row>
    <row r="130" spans="1:16" ht="15.5">
      <c r="A130" s="890" t="s">
        <v>455</v>
      </c>
      <c r="B130" s="890"/>
      <c r="C130" s="890"/>
      <c r="D130" s="890"/>
      <c r="E130" s="890"/>
      <c r="F130" s="891">
        <v>49449000</v>
      </c>
      <c r="G130" s="891"/>
      <c r="H130" s="891">
        <v>50828145</v>
      </c>
      <c r="I130" s="891"/>
      <c r="J130" s="892">
        <v>1379145</v>
      </c>
      <c r="K130" s="892"/>
      <c r="L130" s="890"/>
      <c r="M130" s="890"/>
      <c r="N130" s="890"/>
      <c r="O130" s="890"/>
      <c r="P130" s="381">
        <v>50828145</v>
      </c>
    </row>
    <row r="131" spans="1:16" ht="15.5">
      <c r="A131" s="890" t="s">
        <v>235</v>
      </c>
      <c r="B131" s="890"/>
      <c r="C131" s="890"/>
      <c r="D131" s="890"/>
      <c r="E131" s="890"/>
      <c r="F131" s="891">
        <v>51449000</v>
      </c>
      <c r="G131" s="891"/>
      <c r="H131" s="891">
        <v>52411682</v>
      </c>
      <c r="I131" s="891"/>
      <c r="J131" s="895">
        <v>962682</v>
      </c>
      <c r="K131" s="896"/>
      <c r="L131" s="890"/>
      <c r="M131" s="890"/>
      <c r="N131" s="890"/>
      <c r="O131" s="890"/>
      <c r="P131" s="234">
        <v>53341360</v>
      </c>
    </row>
    <row r="132" spans="1:16" ht="15.5">
      <c r="A132" s="890" t="s">
        <v>13</v>
      </c>
      <c r="B132" s="890"/>
      <c r="C132" s="890"/>
      <c r="D132" s="890"/>
      <c r="E132" s="890"/>
      <c r="F132" s="891">
        <v>-2000000</v>
      </c>
      <c r="G132" s="891"/>
      <c r="H132" s="891">
        <v>-1583537</v>
      </c>
      <c r="I132" s="891"/>
      <c r="J132" s="893">
        <v>416463</v>
      </c>
      <c r="K132" s="893"/>
      <c r="L132" s="890"/>
      <c r="M132" s="890"/>
      <c r="N132" s="890"/>
      <c r="O132" s="890"/>
      <c r="P132" s="234">
        <v>-2513215</v>
      </c>
    </row>
    <row r="133" spans="1:16" ht="15.5">
      <c r="A133" s="890" t="s">
        <v>515</v>
      </c>
      <c r="B133" s="890"/>
      <c r="C133" s="890"/>
      <c r="D133" s="890"/>
      <c r="E133" s="890"/>
      <c r="F133" s="891">
        <v>4155230</v>
      </c>
      <c r="G133" s="891"/>
      <c r="H133" s="894">
        <v>4571693</v>
      </c>
      <c r="I133" s="894"/>
      <c r="J133" s="893">
        <v>416463</v>
      </c>
      <c r="K133" s="893"/>
      <c r="L133" s="890"/>
      <c r="M133" s="890"/>
      <c r="N133" s="890"/>
      <c r="O133" s="890"/>
      <c r="P133" s="234">
        <v>3642015</v>
      </c>
    </row>
    <row r="134" spans="1:16" ht="14">
      <c r="H134" s="897">
        <v>4210793</v>
      </c>
      <c r="I134" s="897"/>
    </row>
  </sheetData>
  <mergeCells count="372">
    <mergeCell ref="H134:I134"/>
    <mergeCell ref="A1:O2"/>
    <mergeCell ref="A3:O4"/>
    <mergeCell ref="A5:B6"/>
    <mergeCell ref="L5:M6"/>
    <mergeCell ref="N5:O6"/>
    <mergeCell ref="A46:E47"/>
    <mergeCell ref="F46:G47"/>
    <mergeCell ref="H46:I47"/>
    <mergeCell ref="J46:K47"/>
    <mergeCell ref="A50:B51"/>
    <mergeCell ref="L50:M51"/>
    <mergeCell ref="N50:O51"/>
    <mergeCell ref="A96:B97"/>
    <mergeCell ref="L96:M97"/>
    <mergeCell ref="N96:O97"/>
    <mergeCell ref="A123:E124"/>
    <mergeCell ref="F123:G124"/>
    <mergeCell ref="H123:I124"/>
    <mergeCell ref="J123:K124"/>
    <mergeCell ref="A126:B127"/>
    <mergeCell ref="C126:O127"/>
    <mergeCell ref="A132:E132"/>
    <mergeCell ref="F132:G132"/>
    <mergeCell ref="H132:I132"/>
    <mergeCell ref="J132:K132"/>
    <mergeCell ref="L132:O132"/>
    <mergeCell ref="A133:E133"/>
    <mergeCell ref="F133:G133"/>
    <mergeCell ref="H133:I133"/>
    <mergeCell ref="J133:K133"/>
    <mergeCell ref="L133:O133"/>
    <mergeCell ref="A130:E130"/>
    <mergeCell ref="F130:G130"/>
    <mergeCell ref="H130:I130"/>
    <mergeCell ref="J130:K130"/>
    <mergeCell ref="L130:O130"/>
    <mergeCell ref="A131:E131"/>
    <mergeCell ref="F131:G131"/>
    <mergeCell ref="H131:I131"/>
    <mergeCell ref="J131:K131"/>
    <mergeCell ref="L131:O131"/>
    <mergeCell ref="A128:E128"/>
    <mergeCell ref="F128:G128"/>
    <mergeCell ref="H128:I128"/>
    <mergeCell ref="J128:K128"/>
    <mergeCell ref="L128:O128"/>
    <mergeCell ref="A129:E129"/>
    <mergeCell ref="F129:G129"/>
    <mergeCell ref="H129:I129"/>
    <mergeCell ref="J129:K129"/>
    <mergeCell ref="L129:O129"/>
    <mergeCell ref="L120:O120"/>
    <mergeCell ref="P120:S120"/>
    <mergeCell ref="F121:G121"/>
    <mergeCell ref="H121:I121"/>
    <mergeCell ref="J121:K121"/>
    <mergeCell ref="L121:O121"/>
    <mergeCell ref="P121:S121"/>
    <mergeCell ref="F122:G122"/>
    <mergeCell ref="H122:I122"/>
    <mergeCell ref="J122:K122"/>
    <mergeCell ref="F118:G118"/>
    <mergeCell ref="H118:I118"/>
    <mergeCell ref="J118:K118"/>
    <mergeCell ref="F119:G119"/>
    <mergeCell ref="H119:I119"/>
    <mergeCell ref="J119:K119"/>
    <mergeCell ref="F120:G120"/>
    <mergeCell ref="H120:I120"/>
    <mergeCell ref="J120:K120"/>
    <mergeCell ref="L115:O115"/>
    <mergeCell ref="P115:S115"/>
    <mergeCell ref="F116:G116"/>
    <mergeCell ref="H116:I116"/>
    <mergeCell ref="J116:K116"/>
    <mergeCell ref="L116:O116"/>
    <mergeCell ref="F117:G117"/>
    <mergeCell ref="H117:I117"/>
    <mergeCell ref="J117:K117"/>
    <mergeCell ref="L117:O117"/>
    <mergeCell ref="F113:G113"/>
    <mergeCell ref="H113:I113"/>
    <mergeCell ref="J113:K113"/>
    <mergeCell ref="F114:G114"/>
    <mergeCell ref="H114:I114"/>
    <mergeCell ref="J114:K114"/>
    <mergeCell ref="F115:G115"/>
    <mergeCell ref="H115:I115"/>
    <mergeCell ref="J115:K115"/>
    <mergeCell ref="F111:G111"/>
    <mergeCell ref="H111:I111"/>
    <mergeCell ref="J111:K111"/>
    <mergeCell ref="L111:O111"/>
    <mergeCell ref="P111:S111"/>
    <mergeCell ref="F112:G112"/>
    <mergeCell ref="H112:I112"/>
    <mergeCell ref="J112:K112"/>
    <mergeCell ref="L112:O112"/>
    <mergeCell ref="P112:S112"/>
    <mergeCell ref="F109:G109"/>
    <mergeCell ref="H109:I109"/>
    <mergeCell ref="J109:K109"/>
    <mergeCell ref="L109:O109"/>
    <mergeCell ref="P109:S109"/>
    <mergeCell ref="F110:G110"/>
    <mergeCell ref="H110:I110"/>
    <mergeCell ref="J110:K110"/>
    <mergeCell ref="L110:O110"/>
    <mergeCell ref="P110:S110"/>
    <mergeCell ref="F107:G107"/>
    <mergeCell ref="H107:I107"/>
    <mergeCell ref="J107:K107"/>
    <mergeCell ref="L107:O107"/>
    <mergeCell ref="P107:S107"/>
    <mergeCell ref="F108:G108"/>
    <mergeCell ref="H108:I108"/>
    <mergeCell ref="J108:K108"/>
    <mergeCell ref="L108:O108"/>
    <mergeCell ref="P108:S108"/>
    <mergeCell ref="F104:G104"/>
    <mergeCell ref="H104:I104"/>
    <mergeCell ref="J104:K104"/>
    <mergeCell ref="L104:O104"/>
    <mergeCell ref="P104:S104"/>
    <mergeCell ref="F105:G105"/>
    <mergeCell ref="H105:I105"/>
    <mergeCell ref="J105:K105"/>
    <mergeCell ref="F106:G106"/>
    <mergeCell ref="H106:I106"/>
    <mergeCell ref="J106:K106"/>
    <mergeCell ref="L106:O106"/>
    <mergeCell ref="P106:S106"/>
    <mergeCell ref="L101:O101"/>
    <mergeCell ref="P101:S101"/>
    <mergeCell ref="F102:G102"/>
    <mergeCell ref="H102:I102"/>
    <mergeCell ref="J102:K102"/>
    <mergeCell ref="L102:O102"/>
    <mergeCell ref="P102:S102"/>
    <mergeCell ref="F103:G103"/>
    <mergeCell ref="H103:I103"/>
    <mergeCell ref="J103:K103"/>
    <mergeCell ref="L103:O103"/>
    <mergeCell ref="P103:S103"/>
    <mergeCell ref="F99:G99"/>
    <mergeCell ref="H99:I99"/>
    <mergeCell ref="J99:K99"/>
    <mergeCell ref="F100:G100"/>
    <mergeCell ref="H100:I100"/>
    <mergeCell ref="J100:K100"/>
    <mergeCell ref="F101:G101"/>
    <mergeCell ref="H101:I101"/>
    <mergeCell ref="J101:K101"/>
    <mergeCell ref="L89:O89"/>
    <mergeCell ref="F90:G90"/>
    <mergeCell ref="H90:I90"/>
    <mergeCell ref="J90:K90"/>
    <mergeCell ref="N90:O90"/>
    <mergeCell ref="A98:E98"/>
    <mergeCell ref="F98:G98"/>
    <mergeCell ref="H98:I98"/>
    <mergeCell ref="J98:K98"/>
    <mergeCell ref="L98:O98"/>
    <mergeCell ref="F82:G82"/>
    <mergeCell ref="H82:I82"/>
    <mergeCell ref="J82:K82"/>
    <mergeCell ref="F88:G88"/>
    <mergeCell ref="H88:I88"/>
    <mergeCell ref="J88:K88"/>
    <mergeCell ref="F89:G89"/>
    <mergeCell ref="H89:I89"/>
    <mergeCell ref="J89:K89"/>
    <mergeCell ref="C79:E79"/>
    <mergeCell ref="F79:G79"/>
    <mergeCell ref="H79:I79"/>
    <mergeCell ref="J79:K79"/>
    <mergeCell ref="F80:G80"/>
    <mergeCell ref="H80:I80"/>
    <mergeCell ref="J80:K80"/>
    <mergeCell ref="F81:G81"/>
    <mergeCell ref="H81:I81"/>
    <mergeCell ref="J81:K81"/>
    <mergeCell ref="F76:G76"/>
    <mergeCell ref="H76:I76"/>
    <mergeCell ref="J76:K76"/>
    <mergeCell ref="F77:G77"/>
    <mergeCell ref="H77:I77"/>
    <mergeCell ref="J77:K77"/>
    <mergeCell ref="F78:G78"/>
    <mergeCell ref="H78:I78"/>
    <mergeCell ref="J78:K78"/>
    <mergeCell ref="F70:G70"/>
    <mergeCell ref="H70:I70"/>
    <mergeCell ref="J70:K70"/>
    <mergeCell ref="N70:O70"/>
    <mergeCell ref="F71:G71"/>
    <mergeCell ref="H71:I71"/>
    <mergeCell ref="J71:K71"/>
    <mergeCell ref="L71:O71"/>
    <mergeCell ref="F75:G75"/>
    <mergeCell ref="H75:I75"/>
    <mergeCell ref="J75:K75"/>
    <mergeCell ref="L75:O75"/>
    <mergeCell ref="F67:G67"/>
    <mergeCell ref="H67:I67"/>
    <mergeCell ref="J67:K67"/>
    <mergeCell ref="F68:G68"/>
    <mergeCell ref="H68:I68"/>
    <mergeCell ref="J68:K68"/>
    <mergeCell ref="F69:G69"/>
    <mergeCell ref="H69:I69"/>
    <mergeCell ref="J69:K69"/>
    <mergeCell ref="F64:G64"/>
    <mergeCell ref="H64:I64"/>
    <mergeCell ref="J64:K64"/>
    <mergeCell ref="F65:G65"/>
    <mergeCell ref="H65:I65"/>
    <mergeCell ref="J65:K65"/>
    <mergeCell ref="F66:G66"/>
    <mergeCell ref="H66:I66"/>
    <mergeCell ref="J66:K66"/>
    <mergeCell ref="F61:G61"/>
    <mergeCell ref="H61:I61"/>
    <mergeCell ref="J61:K61"/>
    <mergeCell ref="F62:G62"/>
    <mergeCell ref="H62:I62"/>
    <mergeCell ref="J62:K62"/>
    <mergeCell ref="F63:G63"/>
    <mergeCell ref="H63:I63"/>
    <mergeCell ref="J63:K63"/>
    <mergeCell ref="F58:G58"/>
    <mergeCell ref="H58:I58"/>
    <mergeCell ref="J58:K58"/>
    <mergeCell ref="F59:G59"/>
    <mergeCell ref="H59:I59"/>
    <mergeCell ref="J59:K59"/>
    <mergeCell ref="F60:G60"/>
    <mergeCell ref="H60:I60"/>
    <mergeCell ref="J60:K60"/>
    <mergeCell ref="F55:G55"/>
    <mergeCell ref="H55:I55"/>
    <mergeCell ref="J55:K55"/>
    <mergeCell ref="L55:M55"/>
    <mergeCell ref="N55:O55"/>
    <mergeCell ref="F56:G56"/>
    <mergeCell ref="H56:I56"/>
    <mergeCell ref="J56:K56"/>
    <mergeCell ref="F57:G57"/>
    <mergeCell ref="H57:I57"/>
    <mergeCell ref="J57:K57"/>
    <mergeCell ref="A52:E52"/>
    <mergeCell ref="F52:G52"/>
    <mergeCell ref="H52:I52"/>
    <mergeCell ref="J52:K52"/>
    <mergeCell ref="L52:O52"/>
    <mergeCell ref="F53:G53"/>
    <mergeCell ref="H53:I53"/>
    <mergeCell ref="J53:K53"/>
    <mergeCell ref="F54:G54"/>
    <mergeCell ref="H54:I54"/>
    <mergeCell ref="J54:K54"/>
    <mergeCell ref="F43:G43"/>
    <mergeCell ref="H43:I43"/>
    <mergeCell ref="J43:K43"/>
    <mergeCell ref="F44:G44"/>
    <mergeCell ref="H44:I44"/>
    <mergeCell ref="J44:K44"/>
    <mergeCell ref="L44:O44"/>
    <mergeCell ref="F45:G45"/>
    <mergeCell ref="H45:I45"/>
    <mergeCell ref="J45:K45"/>
    <mergeCell ref="L45:O45"/>
    <mergeCell ref="F39:G39"/>
    <mergeCell ref="H39:I39"/>
    <mergeCell ref="J39:K39"/>
    <mergeCell ref="F40:G40"/>
    <mergeCell ref="H40:I40"/>
    <mergeCell ref="J40:K40"/>
    <mergeCell ref="F41:G41"/>
    <mergeCell ref="H41:I41"/>
    <mergeCell ref="J41:K41"/>
    <mergeCell ref="F36:G36"/>
    <mergeCell ref="H36:I36"/>
    <mergeCell ref="J36:K36"/>
    <mergeCell ref="F37:G37"/>
    <mergeCell ref="H37:I37"/>
    <mergeCell ref="J37:K37"/>
    <mergeCell ref="F38:G38"/>
    <mergeCell ref="H38:I38"/>
    <mergeCell ref="J38:K38"/>
    <mergeCell ref="F33:G33"/>
    <mergeCell ref="H33:I33"/>
    <mergeCell ref="J33:K33"/>
    <mergeCell ref="F34:G34"/>
    <mergeCell ref="H34:I34"/>
    <mergeCell ref="J34:K34"/>
    <mergeCell ref="F35:G35"/>
    <mergeCell ref="H35:I35"/>
    <mergeCell ref="J35:K35"/>
    <mergeCell ref="F30:G30"/>
    <mergeCell ref="H30:I30"/>
    <mergeCell ref="J30:K30"/>
    <mergeCell ref="F31:G31"/>
    <mergeCell ref="H31:I31"/>
    <mergeCell ref="J31:K31"/>
    <mergeCell ref="F32:G32"/>
    <mergeCell ref="H32:I32"/>
    <mergeCell ref="J32:K32"/>
    <mergeCell ref="F25:G25"/>
    <mergeCell ref="H25:I25"/>
    <mergeCell ref="J25:K25"/>
    <mergeCell ref="F26:G26"/>
    <mergeCell ref="H26:I26"/>
    <mergeCell ref="J26:K26"/>
    <mergeCell ref="F29:G29"/>
    <mergeCell ref="H29:I29"/>
    <mergeCell ref="J29:K29"/>
    <mergeCell ref="F21:G21"/>
    <mergeCell ref="H21:I21"/>
    <mergeCell ref="J21:K21"/>
    <mergeCell ref="F23:G23"/>
    <mergeCell ref="H23:I23"/>
    <mergeCell ref="J23:K23"/>
    <mergeCell ref="F24:G24"/>
    <mergeCell ref="H24:I24"/>
    <mergeCell ref="J24:K24"/>
    <mergeCell ref="B18:D18"/>
    <mergeCell ref="F18:G18"/>
    <mergeCell ref="H18:I18"/>
    <mergeCell ref="J18:K18"/>
    <mergeCell ref="B19:C19"/>
    <mergeCell ref="F19:G19"/>
    <mergeCell ref="H19:I19"/>
    <mergeCell ref="J19:K19"/>
    <mergeCell ref="F20:G20"/>
    <mergeCell ref="H20:I20"/>
    <mergeCell ref="J20:K20"/>
    <mergeCell ref="B15:D15"/>
    <mergeCell ref="F15:G15"/>
    <mergeCell ref="H15:I15"/>
    <mergeCell ref="J15:K15"/>
    <mergeCell ref="B16:D16"/>
    <mergeCell ref="F16:G16"/>
    <mergeCell ref="H16:I16"/>
    <mergeCell ref="J16:K16"/>
    <mergeCell ref="B17:D17"/>
    <mergeCell ref="F17:G17"/>
    <mergeCell ref="H17:I17"/>
    <mergeCell ref="J17:K17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A7:E7"/>
    <mergeCell ref="F7:G7"/>
    <mergeCell ref="H7:I7"/>
    <mergeCell ref="J7:K7"/>
    <mergeCell ref="L7:O7"/>
    <mergeCell ref="F10:G10"/>
    <mergeCell ref="H10:I10"/>
    <mergeCell ref="J10:K10"/>
    <mergeCell ref="F11:G11"/>
    <mergeCell ref="H11:I11"/>
    <mergeCell ref="J11:K1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T221"/>
  <sheetViews>
    <sheetView workbookViewId="0">
      <selection sqref="A1:D222"/>
    </sheetView>
  </sheetViews>
  <sheetFormatPr defaultRowHeight="13"/>
  <cols>
    <col min="1" max="1" width="42.90625" bestFit="1" customWidth="1"/>
    <col min="2" max="3" width="10.1796875" style="386" bestFit="1" customWidth="1"/>
    <col min="4" max="4" width="11.36328125" style="386" bestFit="1" customWidth="1"/>
    <col min="5" max="5" width="9.1796875" bestFit="1" customWidth="1"/>
    <col min="8" max="8" width="9.1796875" bestFit="1" customWidth="1"/>
  </cols>
  <sheetData>
    <row r="1" spans="1:20">
      <c r="A1" t="s">
        <v>397</v>
      </c>
      <c r="E1" t="s">
        <v>382</v>
      </c>
      <c r="F1" t="s">
        <v>383</v>
      </c>
      <c r="G1" t="s">
        <v>1131</v>
      </c>
      <c r="H1" t="s">
        <v>0</v>
      </c>
      <c r="I1" t="s">
        <v>1134</v>
      </c>
      <c r="J1" t="s">
        <v>1096</v>
      </c>
      <c r="K1" t="s">
        <v>1135</v>
      </c>
      <c r="L1" t="s">
        <v>332</v>
      </c>
      <c r="M1" t="s">
        <v>1071</v>
      </c>
      <c r="N1" t="s">
        <v>919</v>
      </c>
      <c r="O1" t="s">
        <v>1136</v>
      </c>
      <c r="P1" t="s">
        <v>722</v>
      </c>
      <c r="Q1" t="s">
        <v>1137</v>
      </c>
      <c r="R1" t="s">
        <v>399</v>
      </c>
      <c r="S1" t="s">
        <v>385</v>
      </c>
      <c r="T1" t="s">
        <v>590</v>
      </c>
    </row>
    <row r="2" spans="1:20">
      <c r="A2" s="388" t="s">
        <v>735</v>
      </c>
      <c r="G2" t="s">
        <v>1026</v>
      </c>
      <c r="H2" t="s">
        <v>1026</v>
      </c>
      <c r="J2" t="s">
        <v>654</v>
      </c>
      <c r="K2" t="s">
        <v>657</v>
      </c>
      <c r="L2">
        <v>14000</v>
      </c>
      <c r="N2" t="s">
        <v>631</v>
      </c>
      <c r="O2" t="s">
        <v>1138</v>
      </c>
      <c r="Q2" t="s">
        <v>941</v>
      </c>
      <c r="R2" t="s">
        <v>657</v>
      </c>
      <c r="S2">
        <v>14000</v>
      </c>
      <c r="T2">
        <v>1272</v>
      </c>
    </row>
    <row r="3" spans="1:20">
      <c r="A3" s="388" t="s">
        <v>431</v>
      </c>
      <c r="B3" s="386" t="s">
        <v>401</v>
      </c>
      <c r="C3" s="386" t="s">
        <v>402</v>
      </c>
      <c r="D3" s="386" t="s">
        <v>1142</v>
      </c>
      <c r="G3" t="s">
        <v>526</v>
      </c>
      <c r="H3" t="s">
        <v>1139</v>
      </c>
      <c r="J3" t="s">
        <v>486</v>
      </c>
      <c r="K3" t="s">
        <v>657</v>
      </c>
      <c r="L3">
        <v>9660</v>
      </c>
      <c r="M3">
        <v>878</v>
      </c>
      <c r="N3" t="s">
        <v>1026</v>
      </c>
      <c r="O3" t="s">
        <v>1026</v>
      </c>
      <c r="Q3" t="s">
        <v>654</v>
      </c>
      <c r="R3" t="s">
        <v>657</v>
      </c>
      <c r="S3">
        <v>9660</v>
      </c>
    </row>
    <row r="4" spans="1:20">
      <c r="A4" s="388" t="s">
        <v>1143</v>
      </c>
      <c r="G4" t="s">
        <v>526</v>
      </c>
      <c r="H4" t="s">
        <v>1140</v>
      </c>
      <c r="J4" t="s">
        <v>486</v>
      </c>
      <c r="K4" t="s">
        <v>657</v>
      </c>
      <c r="L4">
        <v>3000</v>
      </c>
      <c r="M4">
        <v>272</v>
      </c>
      <c r="N4" t="s">
        <v>1026</v>
      </c>
      <c r="O4" t="s">
        <v>1026</v>
      </c>
      <c r="Q4" t="s">
        <v>654</v>
      </c>
      <c r="R4" t="s">
        <v>657</v>
      </c>
      <c r="S4">
        <v>3000</v>
      </c>
    </row>
    <row r="5" spans="1:20">
      <c r="A5" s="388" t="s">
        <v>293</v>
      </c>
      <c r="G5" t="s">
        <v>651</v>
      </c>
      <c r="H5" t="s">
        <v>389</v>
      </c>
      <c r="J5" t="s">
        <v>654</v>
      </c>
      <c r="K5" t="s">
        <v>657</v>
      </c>
      <c r="L5">
        <v>1340</v>
      </c>
      <c r="N5" t="s">
        <v>1026</v>
      </c>
      <c r="O5" t="s">
        <v>1026</v>
      </c>
      <c r="Q5" t="s">
        <v>654</v>
      </c>
      <c r="R5" t="s">
        <v>657</v>
      </c>
      <c r="S5">
        <v>1340</v>
      </c>
    </row>
    <row r="6" spans="1:20">
      <c r="A6" t="s">
        <v>776</v>
      </c>
      <c r="B6" s="386">
        <v>1000</v>
      </c>
      <c r="C6" s="386">
        <v>0</v>
      </c>
      <c r="D6" s="386">
        <v>1000</v>
      </c>
    </row>
    <row r="7" spans="1:20">
      <c r="A7" t="s">
        <v>155</v>
      </c>
      <c r="B7" s="386">
        <v>1000</v>
      </c>
      <c r="C7" s="386">
        <v>0</v>
      </c>
      <c r="D7" s="386">
        <v>1000</v>
      </c>
    </row>
    <row r="8" spans="1:20" ht="14">
      <c r="A8" t="s">
        <v>777</v>
      </c>
      <c r="B8" s="386">
        <v>16420000</v>
      </c>
      <c r="C8" s="386">
        <v>16099500</v>
      </c>
      <c r="D8" s="386">
        <v>320500</v>
      </c>
      <c r="F8" s="88">
        <f>'決算 '!P7</f>
        <v>246</v>
      </c>
      <c r="G8" s="120">
        <v>2000</v>
      </c>
      <c r="H8" s="116">
        <f>F8*G8</f>
        <v>492000</v>
      </c>
      <c r="I8" s="393">
        <v>236</v>
      </c>
    </row>
    <row r="9" spans="1:20" ht="14">
      <c r="A9" t="s">
        <v>125</v>
      </c>
      <c r="B9" s="386">
        <v>0</v>
      </c>
      <c r="C9" s="386">
        <v>0</v>
      </c>
      <c r="D9" s="386">
        <v>0</v>
      </c>
      <c r="E9" s="386">
        <f>SUM(C9:C10)</f>
        <v>1635000</v>
      </c>
      <c r="F9" s="88">
        <f>H9/G9</f>
        <v>545</v>
      </c>
      <c r="G9" s="120">
        <v>3000</v>
      </c>
      <c r="H9" s="116">
        <f>C10</f>
        <v>1635000</v>
      </c>
      <c r="I9" s="386">
        <f>'決算 '!P8-F9</f>
        <v>-164</v>
      </c>
      <c r="K9">
        <f>C9/1500</f>
        <v>0</v>
      </c>
    </row>
    <row r="10" spans="1:20" ht="14">
      <c r="A10" t="s">
        <v>610</v>
      </c>
      <c r="B10" s="386">
        <v>1640000</v>
      </c>
      <c r="C10" s="386">
        <v>1635000</v>
      </c>
      <c r="D10" s="386">
        <v>5000</v>
      </c>
      <c r="E10" s="386"/>
      <c r="F10" s="88">
        <f>H10/G10</f>
        <v>1271</v>
      </c>
      <c r="G10" s="121">
        <v>2500</v>
      </c>
      <c r="H10" s="116">
        <f>C11</f>
        <v>3177500</v>
      </c>
      <c r="I10" s="394">
        <f>'決算 '!M13-F10</f>
        <v>0</v>
      </c>
      <c r="J10" s="386">
        <f>I9+I10</f>
        <v>-164</v>
      </c>
      <c r="K10" s="386">
        <f>C10-2373000</f>
        <v>-738000</v>
      </c>
      <c r="L10">
        <f>K10/1500</f>
        <v>-492</v>
      </c>
    </row>
    <row r="11" spans="1:20" ht="14">
      <c r="A11" t="s">
        <v>611</v>
      </c>
      <c r="B11" s="386">
        <v>3250000</v>
      </c>
      <c r="C11" s="386">
        <v>3177500</v>
      </c>
      <c r="D11" s="386">
        <v>72500</v>
      </c>
      <c r="F11" s="88">
        <f>H11/G11</f>
        <v>3490</v>
      </c>
      <c r="G11" s="121">
        <v>2000</v>
      </c>
      <c r="H11" s="116">
        <f>C12</f>
        <v>6980000</v>
      </c>
      <c r="I11" s="390">
        <f>'決算 '!M14-F11</f>
        <v>0</v>
      </c>
    </row>
    <row r="12" spans="1:20" ht="14">
      <c r="A12" t="s">
        <v>613</v>
      </c>
      <c r="B12" s="386">
        <v>7200000</v>
      </c>
      <c r="C12" s="386">
        <v>6980000</v>
      </c>
      <c r="D12" s="386">
        <v>220000</v>
      </c>
      <c r="F12" s="89">
        <v>958</v>
      </c>
      <c r="G12" s="122">
        <v>500</v>
      </c>
      <c r="H12" s="141">
        <f>F12*G12</f>
        <v>479000</v>
      </c>
    </row>
    <row r="13" spans="1:20">
      <c r="A13" t="s">
        <v>617</v>
      </c>
      <c r="B13" s="386">
        <v>3230000</v>
      </c>
      <c r="C13" s="386">
        <v>3194000</v>
      </c>
      <c r="D13" s="386">
        <v>36000</v>
      </c>
      <c r="H13" s="386">
        <f>SUM(H9:H12)</f>
        <v>12271500</v>
      </c>
    </row>
    <row r="14" spans="1:20">
      <c r="A14" t="s">
        <v>10</v>
      </c>
      <c r="B14" s="386">
        <v>0</v>
      </c>
      <c r="C14" s="386">
        <v>0</v>
      </c>
      <c r="D14" s="386">
        <v>0</v>
      </c>
    </row>
    <row r="15" spans="1:20">
      <c r="A15" t="s">
        <v>619</v>
      </c>
      <c r="B15" s="386">
        <v>1100000</v>
      </c>
      <c r="C15" s="386">
        <v>1113000</v>
      </c>
      <c r="D15" s="386">
        <v>-13000</v>
      </c>
    </row>
    <row r="16" spans="1:20">
      <c r="A16" t="s">
        <v>579</v>
      </c>
      <c r="B16" s="386">
        <v>670000</v>
      </c>
      <c r="C16" s="386">
        <v>640000</v>
      </c>
      <c r="D16" s="386">
        <v>30000</v>
      </c>
    </row>
    <row r="17" spans="1:4">
      <c r="A17" t="s">
        <v>381</v>
      </c>
      <c r="B17" s="386">
        <v>670000</v>
      </c>
      <c r="C17" s="386">
        <v>640000</v>
      </c>
      <c r="D17" s="386">
        <v>30000</v>
      </c>
    </row>
    <row r="18" spans="1:4">
      <c r="A18" t="s">
        <v>191</v>
      </c>
      <c r="B18" s="386">
        <v>0</v>
      </c>
      <c r="C18" s="386">
        <v>0</v>
      </c>
      <c r="D18" s="386">
        <v>0</v>
      </c>
    </row>
    <row r="19" spans="1:4">
      <c r="A19" t="s">
        <v>161</v>
      </c>
      <c r="B19" s="386">
        <v>0</v>
      </c>
      <c r="C19" s="386">
        <v>0</v>
      </c>
      <c r="D19" s="386">
        <v>0</v>
      </c>
    </row>
    <row r="20" spans="1:4">
      <c r="A20" t="s">
        <v>741</v>
      </c>
      <c r="B20" s="386">
        <v>25130000</v>
      </c>
      <c r="C20" s="386">
        <v>24680450</v>
      </c>
      <c r="D20" s="386">
        <v>449550</v>
      </c>
    </row>
    <row r="21" spans="1:4">
      <c r="A21" t="s">
        <v>778</v>
      </c>
      <c r="B21" s="386">
        <v>25130000</v>
      </c>
      <c r="C21" s="386">
        <v>24680450</v>
      </c>
      <c r="D21" s="386">
        <v>449550</v>
      </c>
    </row>
    <row r="22" spans="1:4">
      <c r="A22" t="s">
        <v>781</v>
      </c>
      <c r="B22" s="386">
        <v>17219000</v>
      </c>
      <c r="C22" s="386">
        <v>17213000</v>
      </c>
      <c r="D22" s="386">
        <v>6000</v>
      </c>
    </row>
    <row r="23" spans="1:4">
      <c r="A23" t="s">
        <v>782</v>
      </c>
      <c r="B23" s="386">
        <v>0</v>
      </c>
      <c r="C23" s="386">
        <v>0</v>
      </c>
      <c r="D23" s="386">
        <v>0</v>
      </c>
    </row>
    <row r="24" spans="1:4">
      <c r="A24" t="s">
        <v>783</v>
      </c>
      <c r="B24" s="386">
        <v>1600000</v>
      </c>
      <c r="C24" s="386">
        <v>1770000</v>
      </c>
      <c r="D24" s="386">
        <v>-170000</v>
      </c>
    </row>
    <row r="25" spans="1:4">
      <c r="A25" t="s">
        <v>754</v>
      </c>
      <c r="B25" s="386">
        <v>13360000</v>
      </c>
      <c r="C25" s="386">
        <v>12683700</v>
      </c>
      <c r="D25" s="386">
        <v>676300</v>
      </c>
    </row>
    <row r="26" spans="1:4">
      <c r="A26" t="s">
        <v>784</v>
      </c>
      <c r="B26" s="386">
        <v>0</v>
      </c>
      <c r="C26" s="386">
        <v>0</v>
      </c>
      <c r="D26" s="386">
        <v>0</v>
      </c>
    </row>
    <row r="27" spans="1:4">
      <c r="A27" t="s">
        <v>787</v>
      </c>
      <c r="B27" s="386">
        <v>2259000</v>
      </c>
      <c r="C27" s="386">
        <v>2629000</v>
      </c>
      <c r="D27" s="386">
        <v>-370000</v>
      </c>
    </row>
    <row r="28" spans="1:4">
      <c r="A28" t="s">
        <v>788</v>
      </c>
      <c r="B28" s="386">
        <v>0</v>
      </c>
      <c r="C28" s="386">
        <v>0</v>
      </c>
      <c r="D28" s="386">
        <v>0</v>
      </c>
    </row>
    <row r="29" spans="1:4">
      <c r="A29" t="s">
        <v>789</v>
      </c>
      <c r="B29" s="386">
        <v>0</v>
      </c>
      <c r="C29" s="386">
        <v>0</v>
      </c>
      <c r="D29" s="386">
        <v>0</v>
      </c>
    </row>
    <row r="30" spans="1:4">
      <c r="A30" t="s">
        <v>673</v>
      </c>
      <c r="B30" s="386">
        <v>0</v>
      </c>
      <c r="C30" s="386">
        <v>0</v>
      </c>
      <c r="D30" s="386">
        <v>0</v>
      </c>
    </row>
    <row r="31" spans="1:4">
      <c r="A31" t="s">
        <v>674</v>
      </c>
      <c r="B31" s="386">
        <v>0</v>
      </c>
      <c r="C31" s="386">
        <v>0</v>
      </c>
      <c r="D31" s="386">
        <v>0</v>
      </c>
    </row>
    <row r="32" spans="1:4">
      <c r="A32" t="s">
        <v>675</v>
      </c>
      <c r="B32" s="386">
        <v>0</v>
      </c>
      <c r="C32" s="386">
        <v>0</v>
      </c>
      <c r="D32" s="386">
        <v>0</v>
      </c>
    </row>
    <row r="33" spans="1:4">
      <c r="A33" t="s">
        <v>678</v>
      </c>
      <c r="B33" s="386">
        <v>0</v>
      </c>
      <c r="C33" s="386">
        <v>0</v>
      </c>
      <c r="D33" s="386">
        <v>0</v>
      </c>
    </row>
    <row r="34" spans="1:4">
      <c r="A34" t="s">
        <v>792</v>
      </c>
      <c r="B34" s="386">
        <v>0</v>
      </c>
      <c r="C34" s="386">
        <v>0</v>
      </c>
      <c r="D34" s="386">
        <v>0</v>
      </c>
    </row>
    <row r="35" spans="1:4">
      <c r="A35" t="s">
        <v>682</v>
      </c>
      <c r="B35" s="386">
        <v>0</v>
      </c>
      <c r="C35" s="386">
        <v>0</v>
      </c>
      <c r="D35" s="386">
        <v>0</v>
      </c>
    </row>
    <row r="36" spans="1:4">
      <c r="A36" t="s">
        <v>246</v>
      </c>
      <c r="B36" s="386">
        <v>0</v>
      </c>
      <c r="C36" s="386">
        <v>0</v>
      </c>
      <c r="D36" s="386">
        <v>0</v>
      </c>
    </row>
    <row r="37" spans="1:4">
      <c r="A37" t="s">
        <v>257</v>
      </c>
      <c r="B37" s="386">
        <v>0</v>
      </c>
      <c r="C37" s="386">
        <v>0</v>
      </c>
      <c r="D37" s="386">
        <v>0</v>
      </c>
    </row>
    <row r="38" spans="1:4">
      <c r="A38" t="s">
        <v>10</v>
      </c>
      <c r="B38" s="386">
        <v>0</v>
      </c>
      <c r="C38" s="386">
        <v>130300</v>
      </c>
      <c r="D38" s="386">
        <v>-130300</v>
      </c>
    </row>
    <row r="39" spans="1:4">
      <c r="A39" t="s">
        <v>793</v>
      </c>
      <c r="B39" s="386">
        <v>0</v>
      </c>
      <c r="C39" s="386">
        <v>0</v>
      </c>
      <c r="D39" s="386">
        <v>0</v>
      </c>
    </row>
    <row r="40" spans="1:4">
      <c r="A40" t="s">
        <v>795</v>
      </c>
      <c r="B40" s="386">
        <v>0</v>
      </c>
      <c r="C40" s="386">
        <v>0</v>
      </c>
      <c r="D40" s="386">
        <v>0</v>
      </c>
    </row>
    <row r="41" spans="1:4">
      <c r="A41" t="s">
        <v>296</v>
      </c>
      <c r="B41" s="386">
        <v>0</v>
      </c>
      <c r="C41" s="386">
        <v>0</v>
      </c>
      <c r="D41" s="386">
        <v>0</v>
      </c>
    </row>
    <row r="42" spans="1:4">
      <c r="A42" t="s">
        <v>150</v>
      </c>
      <c r="B42" s="386">
        <v>0</v>
      </c>
      <c r="C42" s="386">
        <v>0</v>
      </c>
      <c r="D42" s="386">
        <v>0</v>
      </c>
    </row>
    <row r="43" spans="1:4">
      <c r="A43" t="s">
        <v>797</v>
      </c>
      <c r="B43" s="386">
        <v>0</v>
      </c>
      <c r="C43" s="386">
        <v>0</v>
      </c>
      <c r="D43" s="386">
        <v>0</v>
      </c>
    </row>
    <row r="44" spans="1:4">
      <c r="A44" t="s">
        <v>679</v>
      </c>
      <c r="B44" s="386">
        <v>2001000</v>
      </c>
      <c r="C44" s="386">
        <v>3418415</v>
      </c>
      <c r="D44" s="386">
        <v>-1417415</v>
      </c>
    </row>
    <row r="45" spans="1:4">
      <c r="A45" t="s">
        <v>623</v>
      </c>
      <c r="B45" s="386">
        <v>1000</v>
      </c>
      <c r="C45" s="386">
        <v>243</v>
      </c>
      <c r="D45" s="386">
        <v>757</v>
      </c>
    </row>
    <row r="46" spans="1:4">
      <c r="A46" t="s">
        <v>798</v>
      </c>
      <c r="B46" s="386">
        <v>0</v>
      </c>
      <c r="C46" s="386">
        <v>0</v>
      </c>
      <c r="D46" s="386">
        <v>0</v>
      </c>
    </row>
    <row r="47" spans="1:4">
      <c r="A47" t="s">
        <v>800</v>
      </c>
      <c r="B47" s="386">
        <v>2000000</v>
      </c>
      <c r="C47" s="386">
        <v>3418172</v>
      </c>
      <c r="D47" s="386">
        <v>-1418172</v>
      </c>
    </row>
    <row r="48" spans="1:4">
      <c r="A48" t="s">
        <v>115</v>
      </c>
      <c r="B48" s="386">
        <v>0</v>
      </c>
      <c r="C48" s="386">
        <v>0</v>
      </c>
      <c r="D48" s="386">
        <v>0</v>
      </c>
    </row>
    <row r="49" spans="1:4">
      <c r="A49" t="s">
        <v>104</v>
      </c>
      <c r="B49" s="386">
        <v>0</v>
      </c>
      <c r="C49" s="386">
        <v>0</v>
      </c>
      <c r="D49" s="386">
        <v>0</v>
      </c>
    </row>
    <row r="50" spans="1:4">
      <c r="A50" t="s">
        <v>641</v>
      </c>
      <c r="B50" s="386">
        <v>0</v>
      </c>
      <c r="C50" s="386">
        <v>0</v>
      </c>
      <c r="D50" s="386">
        <v>0</v>
      </c>
    </row>
    <row r="51" spans="1:4">
      <c r="A51" t="s">
        <v>346</v>
      </c>
    </row>
    <row r="52" spans="1:4">
      <c r="A52" t="s">
        <v>359</v>
      </c>
      <c r="B52" s="386">
        <v>61441000</v>
      </c>
      <c r="C52" s="389">
        <v>62051365</v>
      </c>
      <c r="D52" s="386">
        <v>-610365</v>
      </c>
    </row>
    <row r="53" spans="1:4">
      <c r="A53" t="s">
        <v>346</v>
      </c>
    </row>
    <row r="54" spans="1:4">
      <c r="A54" t="s">
        <v>444</v>
      </c>
    </row>
    <row r="55" spans="1:4">
      <c r="A55" t="s">
        <v>142</v>
      </c>
      <c r="B55" s="386">
        <v>53468000</v>
      </c>
      <c r="C55" s="390">
        <v>53970285</v>
      </c>
      <c r="D55" s="386">
        <v>-502285</v>
      </c>
    </row>
    <row r="56" spans="1:4">
      <c r="A56" t="s">
        <v>541</v>
      </c>
      <c r="B56" s="386">
        <v>0</v>
      </c>
      <c r="C56" s="386">
        <v>0</v>
      </c>
      <c r="D56" s="386">
        <v>0</v>
      </c>
    </row>
    <row r="57" spans="1:4">
      <c r="A57" t="s">
        <v>380</v>
      </c>
      <c r="B57" s="386">
        <v>19608000</v>
      </c>
      <c r="C57" s="386">
        <v>18353781</v>
      </c>
      <c r="D57" s="386">
        <v>1254219</v>
      </c>
    </row>
    <row r="58" spans="1:4">
      <c r="A58" t="s">
        <v>801</v>
      </c>
      <c r="B58" s="386">
        <v>0</v>
      </c>
      <c r="C58" s="386">
        <v>0</v>
      </c>
      <c r="D58" s="386">
        <v>0</v>
      </c>
    </row>
    <row r="59" spans="1:4">
      <c r="A59" t="s">
        <v>802</v>
      </c>
      <c r="B59" s="386">
        <v>0</v>
      </c>
      <c r="C59" s="386">
        <v>0</v>
      </c>
      <c r="D59" s="386">
        <v>0</v>
      </c>
    </row>
    <row r="60" spans="1:4">
      <c r="A60" t="s">
        <v>803</v>
      </c>
      <c r="B60" s="386">
        <v>1000000</v>
      </c>
      <c r="C60" s="386">
        <v>1562000</v>
      </c>
      <c r="D60" s="386">
        <v>-562000</v>
      </c>
    </row>
    <row r="61" spans="1:4">
      <c r="A61" t="s">
        <v>136</v>
      </c>
      <c r="B61" s="386">
        <v>8000000</v>
      </c>
      <c r="C61" s="391">
        <v>9160163</v>
      </c>
      <c r="D61" s="386">
        <v>-1160163</v>
      </c>
    </row>
    <row r="62" spans="1:4">
      <c r="A62" t="s">
        <v>805</v>
      </c>
      <c r="B62" s="386">
        <v>300000</v>
      </c>
      <c r="C62" s="386">
        <v>0</v>
      </c>
      <c r="D62" s="386">
        <v>300000</v>
      </c>
    </row>
    <row r="63" spans="1:4">
      <c r="A63" t="s">
        <v>806</v>
      </c>
      <c r="B63" s="386">
        <v>1000000</v>
      </c>
      <c r="C63" s="386">
        <v>1087934</v>
      </c>
      <c r="D63" s="386">
        <v>-87934</v>
      </c>
    </row>
    <row r="64" spans="1:4">
      <c r="A64" t="s">
        <v>504</v>
      </c>
      <c r="B64" s="386">
        <v>3800000</v>
      </c>
      <c r="C64" s="386">
        <v>4571286</v>
      </c>
      <c r="D64" s="386">
        <v>-771286</v>
      </c>
    </row>
    <row r="65" spans="1:4">
      <c r="A65" t="s">
        <v>808</v>
      </c>
      <c r="B65" s="386">
        <v>2000000</v>
      </c>
      <c r="C65" s="386">
        <v>3890122</v>
      </c>
      <c r="D65" s="386">
        <v>-1890122</v>
      </c>
    </row>
    <row r="66" spans="1:4">
      <c r="A66" t="s">
        <v>810</v>
      </c>
      <c r="B66" s="386">
        <v>250000</v>
      </c>
      <c r="C66" s="386">
        <v>239358</v>
      </c>
      <c r="D66" s="386">
        <v>10642</v>
      </c>
    </row>
    <row r="67" spans="1:4">
      <c r="A67" t="s">
        <v>704</v>
      </c>
      <c r="B67" s="386">
        <v>350000</v>
      </c>
      <c r="C67" s="386">
        <v>15682</v>
      </c>
      <c r="D67" s="386">
        <v>334318</v>
      </c>
    </row>
    <row r="68" spans="1:4">
      <c r="A68" t="s">
        <v>794</v>
      </c>
      <c r="B68" s="386">
        <v>55000</v>
      </c>
      <c r="C68" s="386">
        <v>44925</v>
      </c>
      <c r="D68" s="386">
        <v>10075</v>
      </c>
    </row>
    <row r="69" spans="1:4">
      <c r="A69" t="s">
        <v>284</v>
      </c>
      <c r="B69" s="386">
        <v>0</v>
      </c>
      <c r="C69" s="386">
        <v>0</v>
      </c>
      <c r="D69" s="386">
        <v>0</v>
      </c>
    </row>
    <row r="70" spans="1:4">
      <c r="A70" t="s">
        <v>813</v>
      </c>
      <c r="B70" s="386">
        <v>0</v>
      </c>
      <c r="C70" s="386">
        <v>0</v>
      </c>
      <c r="D70" s="386">
        <v>0</v>
      </c>
    </row>
    <row r="71" spans="1:4">
      <c r="A71" t="s">
        <v>427</v>
      </c>
      <c r="B71" s="386">
        <v>200000</v>
      </c>
      <c r="C71" s="386">
        <v>111064</v>
      </c>
      <c r="D71" s="386">
        <v>88936</v>
      </c>
    </row>
    <row r="72" spans="1:4">
      <c r="A72" t="s">
        <v>818</v>
      </c>
      <c r="B72" s="386">
        <v>5700000</v>
      </c>
      <c r="C72" s="386">
        <v>3995620</v>
      </c>
      <c r="D72" s="386">
        <v>1704380</v>
      </c>
    </row>
    <row r="73" spans="1:4">
      <c r="A73" t="s">
        <v>821</v>
      </c>
      <c r="B73" s="386">
        <v>2100000</v>
      </c>
      <c r="C73" s="386">
        <v>1567077</v>
      </c>
      <c r="D73" s="386">
        <v>532923</v>
      </c>
    </row>
    <row r="74" spans="1:4">
      <c r="A74" t="s">
        <v>524</v>
      </c>
      <c r="B74" s="386">
        <v>0</v>
      </c>
      <c r="C74" s="386">
        <v>0</v>
      </c>
      <c r="D74" s="386">
        <v>0</v>
      </c>
    </row>
    <row r="75" spans="1:4">
      <c r="A75" t="s">
        <v>673</v>
      </c>
      <c r="B75" s="386">
        <v>0</v>
      </c>
      <c r="C75" s="386">
        <v>0</v>
      </c>
      <c r="D75" s="386">
        <v>0</v>
      </c>
    </row>
    <row r="76" spans="1:4">
      <c r="A76" t="s">
        <v>674</v>
      </c>
      <c r="B76" s="386">
        <v>0</v>
      </c>
      <c r="C76" s="386">
        <v>0</v>
      </c>
      <c r="D76" s="386">
        <v>0</v>
      </c>
    </row>
    <row r="77" spans="1:4">
      <c r="A77" t="s">
        <v>675</v>
      </c>
      <c r="B77" s="386">
        <v>0</v>
      </c>
      <c r="C77" s="386">
        <v>0</v>
      </c>
      <c r="D77" s="386">
        <v>0</v>
      </c>
    </row>
    <row r="78" spans="1:4">
      <c r="A78" t="s">
        <v>678</v>
      </c>
      <c r="B78" s="386">
        <v>0</v>
      </c>
      <c r="C78" s="386">
        <v>0</v>
      </c>
      <c r="D78" s="386">
        <v>0</v>
      </c>
    </row>
    <row r="79" spans="1:4">
      <c r="A79" t="s">
        <v>792</v>
      </c>
      <c r="B79" s="386">
        <v>0</v>
      </c>
      <c r="C79" s="386">
        <v>0</v>
      </c>
      <c r="D79" s="386">
        <v>0</v>
      </c>
    </row>
    <row r="80" spans="1:4">
      <c r="A80" t="s">
        <v>682</v>
      </c>
      <c r="B80" s="386">
        <v>0</v>
      </c>
      <c r="C80" s="386">
        <v>0</v>
      </c>
      <c r="D80" s="386">
        <v>0</v>
      </c>
    </row>
    <row r="81" spans="1:4">
      <c r="A81" t="s">
        <v>246</v>
      </c>
      <c r="B81" s="386">
        <v>0</v>
      </c>
      <c r="C81" s="386">
        <v>0</v>
      </c>
      <c r="D81" s="386">
        <v>0</v>
      </c>
    </row>
    <row r="82" spans="1:4">
      <c r="A82" t="s">
        <v>257</v>
      </c>
      <c r="B82" s="386">
        <v>0</v>
      </c>
      <c r="C82" s="386">
        <v>0</v>
      </c>
      <c r="D82" s="386">
        <v>0</v>
      </c>
    </row>
    <row r="83" spans="1:4">
      <c r="A83" t="s">
        <v>131</v>
      </c>
      <c r="B83" s="386">
        <v>0</v>
      </c>
      <c r="C83" s="386">
        <v>0</v>
      </c>
      <c r="D83" s="386">
        <v>0</v>
      </c>
    </row>
    <row r="84" spans="1:4">
      <c r="A84" t="s">
        <v>822</v>
      </c>
      <c r="B84" s="386">
        <v>0</v>
      </c>
      <c r="C84" s="386">
        <v>0</v>
      </c>
      <c r="D84" s="386">
        <v>0</v>
      </c>
    </row>
    <row r="85" spans="1:4">
      <c r="A85" t="s">
        <v>723</v>
      </c>
      <c r="B85" s="386">
        <v>0</v>
      </c>
      <c r="C85" s="386">
        <v>0</v>
      </c>
      <c r="D85" s="386">
        <v>0</v>
      </c>
    </row>
    <row r="86" spans="1:4">
      <c r="A86" t="s">
        <v>212</v>
      </c>
      <c r="B86" s="386">
        <v>2500000</v>
      </c>
      <c r="C86" s="386">
        <v>3297503</v>
      </c>
      <c r="D86" s="386">
        <v>-797503</v>
      </c>
    </row>
    <row r="87" spans="1:4">
      <c r="A87" t="s">
        <v>167</v>
      </c>
      <c r="B87" s="386">
        <v>0</v>
      </c>
      <c r="C87" s="386">
        <v>0</v>
      </c>
      <c r="D87" s="386">
        <v>0</v>
      </c>
    </row>
    <row r="88" spans="1:4">
      <c r="A88" t="s">
        <v>809</v>
      </c>
      <c r="B88" s="386">
        <v>3605000</v>
      </c>
      <c r="C88" s="386">
        <v>3011270</v>
      </c>
      <c r="D88" s="386">
        <v>593730</v>
      </c>
    </row>
    <row r="89" spans="1:4">
      <c r="A89" t="s">
        <v>903</v>
      </c>
      <c r="B89" s="386">
        <v>3000000</v>
      </c>
      <c r="C89" s="386">
        <v>3062500</v>
      </c>
      <c r="D89" s="386">
        <v>-62500</v>
      </c>
    </row>
    <row r="90" spans="1:4">
      <c r="A90" t="s">
        <v>819</v>
      </c>
      <c r="B90" s="386">
        <v>7973000</v>
      </c>
      <c r="C90" s="392">
        <v>5213196</v>
      </c>
      <c r="D90" s="386">
        <v>2759804</v>
      </c>
    </row>
    <row r="91" spans="1:4">
      <c r="A91" t="s">
        <v>826</v>
      </c>
      <c r="B91" s="386">
        <v>0</v>
      </c>
      <c r="C91" s="386">
        <v>0</v>
      </c>
      <c r="D91" s="386">
        <v>0</v>
      </c>
    </row>
    <row r="92" spans="1:4">
      <c r="A92" t="s">
        <v>823</v>
      </c>
      <c r="B92" s="386">
        <v>0</v>
      </c>
      <c r="C92" s="386">
        <v>0</v>
      </c>
      <c r="D92" s="386">
        <v>0</v>
      </c>
    </row>
    <row r="93" spans="1:4">
      <c r="A93" t="s">
        <v>224</v>
      </c>
      <c r="B93" s="386">
        <v>0</v>
      </c>
      <c r="C93" s="386">
        <v>0</v>
      </c>
      <c r="D93" s="386">
        <v>0</v>
      </c>
    </row>
    <row r="94" spans="1:4">
      <c r="A94" t="s">
        <v>827</v>
      </c>
      <c r="B94" s="386">
        <v>0</v>
      </c>
      <c r="C94" s="386">
        <v>0</v>
      </c>
      <c r="D94" s="386">
        <v>0</v>
      </c>
    </row>
    <row r="95" spans="1:4">
      <c r="A95" t="s">
        <v>828</v>
      </c>
      <c r="B95" s="386">
        <v>0</v>
      </c>
      <c r="C95" s="386">
        <v>0</v>
      </c>
      <c r="D95" s="386">
        <v>0</v>
      </c>
    </row>
    <row r="96" spans="1:4">
      <c r="A96" t="s">
        <v>829</v>
      </c>
      <c r="B96" s="386">
        <v>700000</v>
      </c>
      <c r="C96" s="386">
        <v>491955</v>
      </c>
      <c r="D96" s="386">
        <v>208045</v>
      </c>
    </row>
    <row r="97" spans="1:4">
      <c r="A97" t="s">
        <v>830</v>
      </c>
      <c r="B97" s="386">
        <v>800000</v>
      </c>
      <c r="C97" s="386">
        <v>418000</v>
      </c>
      <c r="D97" s="386">
        <v>382000</v>
      </c>
    </row>
    <row r="98" spans="1:4">
      <c r="A98" t="s">
        <v>305</v>
      </c>
      <c r="B98" s="386">
        <v>0</v>
      </c>
      <c r="C98" s="386">
        <v>0</v>
      </c>
      <c r="D98" s="386">
        <v>0</v>
      </c>
    </row>
    <row r="99" spans="1:4">
      <c r="A99" t="s">
        <v>831</v>
      </c>
      <c r="B99" s="386">
        <v>0</v>
      </c>
      <c r="C99" s="386">
        <v>0</v>
      </c>
      <c r="D99" s="386">
        <v>0</v>
      </c>
    </row>
    <row r="100" spans="1:4">
      <c r="A100" t="s">
        <v>704</v>
      </c>
      <c r="B100" s="386">
        <v>100000</v>
      </c>
      <c r="C100" s="386">
        <v>13194</v>
      </c>
      <c r="D100" s="386">
        <v>86806</v>
      </c>
    </row>
    <row r="101" spans="1:4">
      <c r="A101" t="s">
        <v>832</v>
      </c>
      <c r="B101" s="386">
        <v>1500000</v>
      </c>
      <c r="C101" s="386">
        <v>624970</v>
      </c>
      <c r="D101" s="386">
        <v>875030</v>
      </c>
    </row>
    <row r="102" spans="1:4">
      <c r="A102" t="s">
        <v>833</v>
      </c>
      <c r="B102" s="386">
        <v>1200000</v>
      </c>
      <c r="C102" s="386">
        <v>1530485</v>
      </c>
      <c r="D102" s="386">
        <v>-330485</v>
      </c>
    </row>
    <row r="103" spans="1:4">
      <c r="A103" t="s">
        <v>445</v>
      </c>
      <c r="B103" s="386">
        <v>600000</v>
      </c>
      <c r="C103" s="386">
        <v>367622</v>
      </c>
      <c r="D103" s="386">
        <v>232378</v>
      </c>
    </row>
    <row r="104" spans="1:4">
      <c r="A104" t="s">
        <v>749</v>
      </c>
      <c r="B104" s="386">
        <v>600000</v>
      </c>
      <c r="C104" s="386">
        <v>1161463</v>
      </c>
      <c r="D104" s="386">
        <v>-561463</v>
      </c>
    </row>
    <row r="105" spans="1:4">
      <c r="A105" t="s">
        <v>717</v>
      </c>
      <c r="B105" s="386">
        <v>0</v>
      </c>
      <c r="C105" s="386">
        <v>1400</v>
      </c>
      <c r="D105" s="386">
        <v>-1400</v>
      </c>
    </row>
    <row r="106" spans="1:4">
      <c r="A106" t="s">
        <v>835</v>
      </c>
      <c r="B106" s="386">
        <v>0</v>
      </c>
      <c r="C106" s="386">
        <v>0</v>
      </c>
      <c r="D106" s="386">
        <v>0</v>
      </c>
    </row>
    <row r="107" spans="1:4">
      <c r="A107" t="s">
        <v>528</v>
      </c>
      <c r="B107" s="386">
        <v>500000</v>
      </c>
      <c r="C107" s="386">
        <v>68206</v>
      </c>
      <c r="D107" s="386">
        <v>431794</v>
      </c>
    </row>
    <row r="108" spans="1:4">
      <c r="A108" t="s">
        <v>836</v>
      </c>
      <c r="B108" s="386">
        <v>3000</v>
      </c>
      <c r="C108" s="386">
        <v>0</v>
      </c>
      <c r="D108" s="386">
        <v>3000</v>
      </c>
    </row>
    <row r="109" spans="1:4">
      <c r="A109" t="s">
        <v>808</v>
      </c>
      <c r="B109" s="386">
        <v>20000</v>
      </c>
      <c r="C109" s="386">
        <v>32970</v>
      </c>
      <c r="D109" s="386">
        <v>-12970</v>
      </c>
    </row>
    <row r="110" spans="1:4">
      <c r="A110" t="s">
        <v>801</v>
      </c>
      <c r="B110" s="386">
        <v>0</v>
      </c>
      <c r="C110" s="386">
        <v>0</v>
      </c>
      <c r="D110" s="386">
        <v>0</v>
      </c>
    </row>
    <row r="111" spans="1:4">
      <c r="A111" t="s">
        <v>307</v>
      </c>
      <c r="B111" s="386">
        <v>1000000</v>
      </c>
      <c r="C111" s="386">
        <v>794400</v>
      </c>
      <c r="D111" s="386">
        <v>205600</v>
      </c>
    </row>
    <row r="112" spans="1:4">
      <c r="A112" t="s">
        <v>794</v>
      </c>
      <c r="B112" s="386">
        <v>950000</v>
      </c>
      <c r="C112" s="386">
        <v>572960</v>
      </c>
      <c r="D112" s="386">
        <v>377040</v>
      </c>
    </row>
    <row r="113" spans="1:4">
      <c r="A113" t="s">
        <v>837</v>
      </c>
      <c r="B113" s="386">
        <v>950000</v>
      </c>
      <c r="C113" s="386">
        <v>17960</v>
      </c>
      <c r="D113" s="386">
        <v>932040</v>
      </c>
    </row>
    <row r="114" spans="1:4">
      <c r="A114" t="s">
        <v>839</v>
      </c>
      <c r="B114" s="386">
        <v>0</v>
      </c>
      <c r="C114" s="386">
        <v>0</v>
      </c>
      <c r="D114" s="386">
        <v>0</v>
      </c>
    </row>
    <row r="115" spans="1:4">
      <c r="A115" t="s">
        <v>835</v>
      </c>
      <c r="B115" s="386">
        <v>0</v>
      </c>
      <c r="C115" s="386">
        <v>555000</v>
      </c>
      <c r="D115" s="386">
        <v>-555000</v>
      </c>
    </row>
    <row r="116" spans="1:4">
      <c r="A116" t="s">
        <v>810</v>
      </c>
      <c r="B116" s="386">
        <v>0</v>
      </c>
      <c r="C116" s="386">
        <v>0</v>
      </c>
      <c r="D116" s="386">
        <v>0</v>
      </c>
    </row>
    <row r="117" spans="1:4">
      <c r="A117" t="s">
        <v>76</v>
      </c>
      <c r="B117" s="386">
        <v>150000</v>
      </c>
      <c r="C117" s="386">
        <v>158969</v>
      </c>
      <c r="D117" s="386">
        <v>-8969</v>
      </c>
    </row>
    <row r="118" spans="1:4">
      <c r="A118" t="s">
        <v>504</v>
      </c>
      <c r="B118" s="386">
        <v>500000</v>
      </c>
      <c r="C118" s="386">
        <v>337636</v>
      </c>
      <c r="D118" s="386">
        <v>162364</v>
      </c>
    </row>
    <row r="119" spans="1:4" s="387" customFormat="1">
      <c r="A119" s="387" t="s">
        <v>289</v>
      </c>
      <c r="B119" s="389">
        <v>50000</v>
      </c>
      <c r="C119" s="389">
        <v>11000</v>
      </c>
      <c r="D119" s="389">
        <v>39000</v>
      </c>
    </row>
    <row r="120" spans="1:4">
      <c r="A120" t="s">
        <v>840</v>
      </c>
      <c r="B120" s="386">
        <v>0</v>
      </c>
      <c r="C120" s="386">
        <v>0</v>
      </c>
      <c r="D120" s="386">
        <v>0</v>
      </c>
    </row>
    <row r="121" spans="1:4">
      <c r="A121" t="s">
        <v>723</v>
      </c>
      <c r="B121" s="386">
        <v>300000</v>
      </c>
      <c r="C121" s="386">
        <v>148000</v>
      </c>
      <c r="D121" s="386">
        <v>152000</v>
      </c>
    </row>
    <row r="122" spans="1:4">
      <c r="A122" t="s">
        <v>841</v>
      </c>
      <c r="B122" s="386">
        <v>0</v>
      </c>
      <c r="C122" s="386">
        <v>0</v>
      </c>
      <c r="D122" s="386">
        <v>0</v>
      </c>
    </row>
    <row r="123" spans="1:4">
      <c r="A123" t="s">
        <v>212</v>
      </c>
      <c r="B123" s="386">
        <v>200000</v>
      </c>
      <c r="C123" s="386">
        <v>10451</v>
      </c>
      <c r="D123" s="386">
        <v>189549</v>
      </c>
    </row>
    <row r="124" spans="1:4">
      <c r="A124" t="s">
        <v>714</v>
      </c>
      <c r="B124" s="386">
        <v>0</v>
      </c>
      <c r="C124" s="386">
        <v>0</v>
      </c>
      <c r="D124" s="386">
        <v>0</v>
      </c>
    </row>
    <row r="125" spans="1:4">
      <c r="A125" t="s">
        <v>760</v>
      </c>
      <c r="B125" s="386">
        <v>0</v>
      </c>
      <c r="C125" s="386">
        <v>0</v>
      </c>
      <c r="D125" s="386">
        <v>0</v>
      </c>
    </row>
    <row r="126" spans="1:4">
      <c r="A126" t="s">
        <v>757</v>
      </c>
      <c r="B126" s="386">
        <v>0</v>
      </c>
      <c r="C126" s="386">
        <v>0</v>
      </c>
      <c r="D126" s="386">
        <v>0</v>
      </c>
    </row>
    <row r="127" spans="1:4">
      <c r="A127" t="s">
        <v>596</v>
      </c>
      <c r="B127" s="386">
        <v>0</v>
      </c>
      <c r="C127" s="386">
        <v>0</v>
      </c>
      <c r="D127" s="386">
        <v>0</v>
      </c>
    </row>
    <row r="128" spans="1:4">
      <c r="A128" t="s">
        <v>413</v>
      </c>
      <c r="B128" s="386">
        <v>0</v>
      </c>
      <c r="C128" s="386">
        <v>0</v>
      </c>
      <c r="D128" s="386">
        <v>0</v>
      </c>
    </row>
    <row r="129" spans="1:4">
      <c r="A129" t="s">
        <v>346</v>
      </c>
    </row>
    <row r="130" spans="1:4">
      <c r="A130" t="s">
        <v>495</v>
      </c>
      <c r="B130" s="386">
        <v>61441000</v>
      </c>
      <c r="C130" s="392">
        <v>59183481</v>
      </c>
      <c r="D130" s="386">
        <v>2257519</v>
      </c>
    </row>
    <row r="131" spans="1:4">
      <c r="A131" t="s">
        <v>346</v>
      </c>
    </row>
    <row r="132" spans="1:4">
      <c r="A132" t="s">
        <v>497</v>
      </c>
      <c r="B132" s="386">
        <v>0</v>
      </c>
      <c r="C132" s="386">
        <v>2867884</v>
      </c>
      <c r="D132" s="386">
        <v>-2867884</v>
      </c>
    </row>
    <row r="133" spans="1:4">
      <c r="A133" t="s">
        <v>346</v>
      </c>
    </row>
    <row r="134" spans="1:4">
      <c r="A134" t="s">
        <v>843</v>
      </c>
    </row>
    <row r="135" spans="1:4">
      <c r="A135" t="s">
        <v>503</v>
      </c>
    </row>
    <row r="136" spans="1:4">
      <c r="A136" t="s">
        <v>846</v>
      </c>
      <c r="B136" s="386">
        <v>0</v>
      </c>
      <c r="C136" s="386">
        <v>0</v>
      </c>
      <c r="D136" s="386">
        <v>0</v>
      </c>
    </row>
    <row r="137" spans="1:4">
      <c r="A137" t="s">
        <v>847</v>
      </c>
      <c r="B137" s="386">
        <v>0</v>
      </c>
      <c r="C137" s="386">
        <v>0</v>
      </c>
      <c r="D137" s="386">
        <v>0</v>
      </c>
    </row>
    <row r="138" spans="1:4">
      <c r="A138" t="s">
        <v>848</v>
      </c>
      <c r="B138" s="386">
        <v>0</v>
      </c>
      <c r="C138" s="386">
        <v>0</v>
      </c>
      <c r="D138" s="386">
        <v>0</v>
      </c>
    </row>
    <row r="139" spans="1:4">
      <c r="A139" t="s">
        <v>849</v>
      </c>
      <c r="B139" s="386">
        <v>0</v>
      </c>
      <c r="C139" s="386">
        <v>0</v>
      </c>
      <c r="D139" s="386">
        <v>0</v>
      </c>
    </row>
    <row r="140" spans="1:4">
      <c r="A140" t="s">
        <v>649</v>
      </c>
      <c r="B140" s="386">
        <v>0</v>
      </c>
      <c r="C140" s="386">
        <v>0</v>
      </c>
      <c r="D140" s="386">
        <v>0</v>
      </c>
    </row>
    <row r="141" spans="1:4">
      <c r="A141" t="s">
        <v>850</v>
      </c>
      <c r="B141" s="386">
        <v>0</v>
      </c>
      <c r="C141" s="386">
        <v>0</v>
      </c>
      <c r="D141" s="386">
        <v>0</v>
      </c>
    </row>
    <row r="142" spans="1:4">
      <c r="A142" t="s">
        <v>854</v>
      </c>
      <c r="B142" s="386">
        <v>0</v>
      </c>
      <c r="C142" s="386">
        <v>0</v>
      </c>
      <c r="D142" s="386">
        <v>0</v>
      </c>
    </row>
    <row r="143" spans="1:4">
      <c r="A143" t="s">
        <v>859</v>
      </c>
      <c r="B143" s="386">
        <v>0</v>
      </c>
      <c r="C143" s="386">
        <v>0</v>
      </c>
      <c r="D143" s="386">
        <v>0</v>
      </c>
    </row>
    <row r="144" spans="1:4">
      <c r="A144" t="s">
        <v>860</v>
      </c>
      <c r="B144" s="386">
        <v>0</v>
      </c>
      <c r="C144" s="386">
        <v>0</v>
      </c>
      <c r="D144" s="386">
        <v>0</v>
      </c>
    </row>
    <row r="145" spans="1:4">
      <c r="A145" t="s">
        <v>863</v>
      </c>
      <c r="B145" s="386">
        <v>0</v>
      </c>
      <c r="C145" s="386">
        <v>0</v>
      </c>
      <c r="D145" s="386">
        <v>0</v>
      </c>
    </row>
    <row r="146" spans="1:4">
      <c r="A146" t="s">
        <v>172</v>
      </c>
      <c r="B146" s="386">
        <v>0</v>
      </c>
      <c r="C146" s="386">
        <v>0</v>
      </c>
      <c r="D146" s="386">
        <v>0</v>
      </c>
    </row>
    <row r="147" spans="1:4">
      <c r="A147" t="s">
        <v>649</v>
      </c>
      <c r="B147" s="386">
        <v>0</v>
      </c>
      <c r="C147" s="386">
        <v>0</v>
      </c>
      <c r="D147" s="386">
        <v>0</v>
      </c>
    </row>
    <row r="148" spans="1:4">
      <c r="A148" t="s">
        <v>850</v>
      </c>
      <c r="B148" s="386">
        <v>0</v>
      </c>
      <c r="C148" s="386">
        <v>0</v>
      </c>
      <c r="D148" s="386">
        <v>0</v>
      </c>
    </row>
    <row r="149" spans="1:4">
      <c r="A149" t="s">
        <v>790</v>
      </c>
      <c r="B149" s="386">
        <v>0</v>
      </c>
      <c r="C149" s="386">
        <v>0</v>
      </c>
      <c r="D149" s="386">
        <v>0</v>
      </c>
    </row>
    <row r="150" spans="1:4">
      <c r="A150" t="s">
        <v>865</v>
      </c>
      <c r="B150" s="386">
        <v>0</v>
      </c>
      <c r="C150" s="386">
        <v>0</v>
      </c>
      <c r="D150" s="386">
        <v>0</v>
      </c>
    </row>
    <row r="151" spans="1:4">
      <c r="A151" t="s">
        <v>866</v>
      </c>
      <c r="B151" s="386">
        <v>0</v>
      </c>
      <c r="C151" s="386">
        <v>0</v>
      </c>
      <c r="D151" s="386">
        <v>0</v>
      </c>
    </row>
    <row r="152" spans="1:4">
      <c r="A152" t="s">
        <v>869</v>
      </c>
      <c r="B152" s="386">
        <v>0</v>
      </c>
      <c r="C152" s="386">
        <v>0</v>
      </c>
      <c r="D152" s="386">
        <v>0</v>
      </c>
    </row>
    <row r="153" spans="1:4">
      <c r="A153" t="s">
        <v>870</v>
      </c>
      <c r="B153" s="386">
        <v>0</v>
      </c>
      <c r="C153" s="386">
        <v>0</v>
      </c>
      <c r="D153" s="386">
        <v>0</v>
      </c>
    </row>
    <row r="154" spans="1:4">
      <c r="A154" t="s">
        <v>10</v>
      </c>
      <c r="B154" s="386">
        <v>0</v>
      </c>
      <c r="C154" s="386">
        <v>0</v>
      </c>
      <c r="D154" s="386">
        <v>0</v>
      </c>
    </row>
    <row r="155" spans="1:4">
      <c r="A155" t="s">
        <v>842</v>
      </c>
      <c r="B155" s="386">
        <v>0</v>
      </c>
      <c r="C155" s="386">
        <v>0</v>
      </c>
      <c r="D155" s="386">
        <v>0</v>
      </c>
    </row>
    <row r="156" spans="1:4">
      <c r="A156" t="s">
        <v>751</v>
      </c>
      <c r="B156" s="386">
        <v>0</v>
      </c>
      <c r="C156" s="386">
        <v>0</v>
      </c>
      <c r="D156" s="386">
        <v>0</v>
      </c>
    </row>
    <row r="157" spans="1:4">
      <c r="A157" t="s">
        <v>871</v>
      </c>
      <c r="B157" s="386">
        <v>0</v>
      </c>
      <c r="C157" s="386">
        <v>0</v>
      </c>
      <c r="D157" s="386">
        <v>0</v>
      </c>
    </row>
    <row r="158" spans="1:4">
      <c r="A158" t="s">
        <v>621</v>
      </c>
      <c r="B158" s="386">
        <v>0</v>
      </c>
      <c r="C158" s="386">
        <v>0</v>
      </c>
      <c r="D158" s="386">
        <v>0</v>
      </c>
    </row>
    <row r="159" spans="1:4">
      <c r="A159" t="s">
        <v>335</v>
      </c>
      <c r="B159" s="386">
        <v>0</v>
      </c>
      <c r="C159" s="386">
        <v>0</v>
      </c>
      <c r="D159" s="386">
        <v>0</v>
      </c>
    </row>
    <row r="160" spans="1:4">
      <c r="A160" t="s">
        <v>872</v>
      </c>
      <c r="B160" s="386">
        <v>0</v>
      </c>
      <c r="C160" s="386">
        <v>0</v>
      </c>
      <c r="D160" s="386">
        <v>0</v>
      </c>
    </row>
    <row r="161" spans="1:4">
      <c r="A161" t="s">
        <v>874</v>
      </c>
      <c r="B161" s="386">
        <v>0</v>
      </c>
      <c r="C161" s="386">
        <v>0</v>
      </c>
      <c r="D161" s="386">
        <v>0</v>
      </c>
    </row>
    <row r="162" spans="1:4">
      <c r="A162" t="s">
        <v>346</v>
      </c>
    </row>
    <row r="163" spans="1:4">
      <c r="A163" t="s">
        <v>505</v>
      </c>
      <c r="B163" s="386">
        <v>0</v>
      </c>
      <c r="C163" s="386">
        <v>0</v>
      </c>
      <c r="D163" s="386">
        <v>0</v>
      </c>
    </row>
    <row r="164" spans="1:4">
      <c r="A164" t="s">
        <v>346</v>
      </c>
    </row>
    <row r="165" spans="1:4">
      <c r="A165" t="s">
        <v>479</v>
      </c>
    </row>
    <row r="166" spans="1:4">
      <c r="A166" t="s">
        <v>875</v>
      </c>
      <c r="B166" s="386">
        <v>0</v>
      </c>
      <c r="C166" s="386">
        <v>0</v>
      </c>
      <c r="D166" s="386">
        <v>0</v>
      </c>
    </row>
    <row r="167" spans="1:4">
      <c r="A167" t="s">
        <v>533</v>
      </c>
      <c r="B167" s="386">
        <v>0</v>
      </c>
      <c r="C167" s="386">
        <v>0</v>
      </c>
      <c r="D167" s="386">
        <v>0</v>
      </c>
    </row>
    <row r="168" spans="1:4">
      <c r="A168" t="s">
        <v>110</v>
      </c>
      <c r="B168" s="386">
        <v>0</v>
      </c>
      <c r="C168" s="386">
        <v>0</v>
      </c>
      <c r="D168" s="386">
        <v>0</v>
      </c>
    </row>
    <row r="169" spans="1:4">
      <c r="A169" t="s">
        <v>763</v>
      </c>
      <c r="B169" s="386">
        <v>0</v>
      </c>
      <c r="C169" s="386">
        <v>0</v>
      </c>
      <c r="D169" s="386">
        <v>0</v>
      </c>
    </row>
    <row r="170" spans="1:4">
      <c r="A170" t="s">
        <v>876</v>
      </c>
      <c r="B170" s="386">
        <v>0</v>
      </c>
      <c r="C170" s="386">
        <v>0</v>
      </c>
      <c r="D170" s="386">
        <v>0</v>
      </c>
    </row>
    <row r="171" spans="1:4">
      <c r="A171" t="s">
        <v>878</v>
      </c>
      <c r="B171" s="386">
        <v>0</v>
      </c>
      <c r="C171" s="386">
        <v>0</v>
      </c>
      <c r="D171" s="386">
        <v>0</v>
      </c>
    </row>
    <row r="172" spans="1:4">
      <c r="A172" t="s">
        <v>880</v>
      </c>
      <c r="B172" s="386">
        <v>0</v>
      </c>
      <c r="C172" s="386">
        <v>0</v>
      </c>
      <c r="D172" s="386">
        <v>0</v>
      </c>
    </row>
    <row r="173" spans="1:4">
      <c r="A173" t="s">
        <v>882</v>
      </c>
      <c r="B173" s="386">
        <v>0</v>
      </c>
      <c r="C173" s="386">
        <v>0</v>
      </c>
      <c r="D173" s="386">
        <v>0</v>
      </c>
    </row>
    <row r="174" spans="1:4">
      <c r="A174" t="s">
        <v>883</v>
      </c>
      <c r="B174" s="386">
        <v>0</v>
      </c>
      <c r="C174" s="386">
        <v>0</v>
      </c>
      <c r="D174" s="386">
        <v>0</v>
      </c>
    </row>
    <row r="175" spans="1:4">
      <c r="A175" t="s">
        <v>483</v>
      </c>
      <c r="B175" s="386">
        <v>0</v>
      </c>
      <c r="C175" s="386">
        <v>0</v>
      </c>
      <c r="D175" s="386">
        <v>0</v>
      </c>
    </row>
    <row r="176" spans="1:4">
      <c r="A176" t="s">
        <v>884</v>
      </c>
      <c r="B176" s="386">
        <v>0</v>
      </c>
      <c r="C176" s="386">
        <v>0</v>
      </c>
      <c r="D176" s="386">
        <v>0</v>
      </c>
    </row>
    <row r="177" spans="1:4">
      <c r="A177" t="s">
        <v>876</v>
      </c>
      <c r="B177" s="386">
        <v>0</v>
      </c>
      <c r="C177" s="386">
        <v>0</v>
      </c>
      <c r="D177" s="386">
        <v>0</v>
      </c>
    </row>
    <row r="178" spans="1:4">
      <c r="A178" t="s">
        <v>878</v>
      </c>
      <c r="B178" s="386">
        <v>0</v>
      </c>
      <c r="C178" s="386">
        <v>0</v>
      </c>
      <c r="D178" s="386">
        <v>0</v>
      </c>
    </row>
    <row r="179" spans="1:4">
      <c r="A179" t="s">
        <v>885</v>
      </c>
      <c r="B179" s="386">
        <v>0</v>
      </c>
      <c r="C179" s="386">
        <v>0</v>
      </c>
      <c r="D179" s="386">
        <v>0</v>
      </c>
    </row>
    <row r="180" spans="1:4">
      <c r="A180" t="s">
        <v>129</v>
      </c>
      <c r="B180" s="386">
        <v>0</v>
      </c>
      <c r="C180" s="386">
        <v>0</v>
      </c>
      <c r="D180" s="386">
        <v>0</v>
      </c>
    </row>
    <row r="181" spans="1:4">
      <c r="A181" t="s">
        <v>348</v>
      </c>
      <c r="B181" s="386">
        <v>0</v>
      </c>
      <c r="C181" s="386">
        <v>0</v>
      </c>
      <c r="D181" s="386">
        <v>0</v>
      </c>
    </row>
    <row r="182" spans="1:4">
      <c r="A182" t="s">
        <v>227</v>
      </c>
      <c r="B182" s="386">
        <v>0</v>
      </c>
      <c r="C182" s="386">
        <v>0</v>
      </c>
      <c r="D182" s="386">
        <v>0</v>
      </c>
    </row>
    <row r="183" spans="1:4">
      <c r="A183" t="s">
        <v>686</v>
      </c>
      <c r="B183" s="386">
        <v>0</v>
      </c>
      <c r="C183" s="386">
        <v>0</v>
      </c>
      <c r="D183" s="386">
        <v>0</v>
      </c>
    </row>
    <row r="184" spans="1:4">
      <c r="A184" t="s">
        <v>10</v>
      </c>
      <c r="B184" s="386">
        <v>0</v>
      </c>
      <c r="C184" s="386">
        <v>0</v>
      </c>
      <c r="D184" s="386">
        <v>0</v>
      </c>
    </row>
    <row r="185" spans="1:4">
      <c r="A185" t="s">
        <v>119</v>
      </c>
      <c r="B185" s="386">
        <v>0</v>
      </c>
      <c r="C185" s="386">
        <v>0</v>
      </c>
      <c r="D185" s="386">
        <v>0</v>
      </c>
    </row>
    <row r="186" spans="1:4">
      <c r="A186" t="s">
        <v>689</v>
      </c>
      <c r="B186" s="386">
        <v>0</v>
      </c>
      <c r="C186" s="386">
        <v>0</v>
      </c>
      <c r="D186" s="386">
        <v>0</v>
      </c>
    </row>
    <row r="187" spans="1:4">
      <c r="A187" t="s">
        <v>690</v>
      </c>
      <c r="B187" s="386">
        <v>0</v>
      </c>
      <c r="C187" s="386">
        <v>0</v>
      </c>
      <c r="D187" s="386">
        <v>0</v>
      </c>
    </row>
    <row r="188" spans="1:4">
      <c r="A188" t="s">
        <v>692</v>
      </c>
      <c r="B188" s="386">
        <v>0</v>
      </c>
      <c r="C188" s="386">
        <v>0</v>
      </c>
      <c r="D188" s="386">
        <v>0</v>
      </c>
    </row>
    <row r="189" spans="1:4">
      <c r="A189" t="s">
        <v>693</v>
      </c>
      <c r="B189" s="386">
        <v>0</v>
      </c>
      <c r="C189" s="386">
        <v>0</v>
      </c>
      <c r="D189" s="386">
        <v>0</v>
      </c>
    </row>
    <row r="190" spans="1:4">
      <c r="A190" t="s">
        <v>694</v>
      </c>
      <c r="B190" s="386">
        <v>0</v>
      </c>
      <c r="C190" s="386">
        <v>0</v>
      </c>
      <c r="D190" s="386">
        <v>0</v>
      </c>
    </row>
    <row r="191" spans="1:4">
      <c r="A191" t="s">
        <v>618</v>
      </c>
      <c r="B191" s="386">
        <v>0</v>
      </c>
      <c r="C191" s="386">
        <v>0</v>
      </c>
      <c r="D191" s="386">
        <v>0</v>
      </c>
    </row>
    <row r="192" spans="1:4">
      <c r="A192" t="s">
        <v>346</v>
      </c>
    </row>
    <row r="193" spans="1:4">
      <c r="A193" t="s">
        <v>506</v>
      </c>
      <c r="B193" s="386">
        <v>0</v>
      </c>
      <c r="C193" s="386">
        <v>0</v>
      </c>
      <c r="D193" s="386">
        <v>0</v>
      </c>
    </row>
    <row r="194" spans="1:4">
      <c r="A194" t="s">
        <v>346</v>
      </c>
    </row>
    <row r="195" spans="1:4">
      <c r="A195" t="s">
        <v>507</v>
      </c>
      <c r="B195" s="386">
        <v>0</v>
      </c>
      <c r="C195" s="386">
        <v>0</v>
      </c>
      <c r="D195" s="386">
        <v>0</v>
      </c>
    </row>
    <row r="196" spans="1:4">
      <c r="A196" t="s">
        <v>346</v>
      </c>
    </row>
    <row r="197" spans="1:4">
      <c r="A197" t="s">
        <v>404</v>
      </c>
    </row>
    <row r="198" spans="1:4">
      <c r="A198" t="s">
        <v>513</v>
      </c>
    </row>
    <row r="199" spans="1:4">
      <c r="A199" t="s">
        <v>537</v>
      </c>
      <c r="B199" s="386">
        <v>0</v>
      </c>
      <c r="C199" s="386">
        <v>0</v>
      </c>
      <c r="D199" s="386">
        <v>0</v>
      </c>
    </row>
    <row r="200" spans="1:4">
      <c r="A200" t="s">
        <v>184</v>
      </c>
      <c r="B200" s="386">
        <v>0</v>
      </c>
      <c r="C200" s="386">
        <v>0</v>
      </c>
      <c r="D200" s="386">
        <v>0</v>
      </c>
    </row>
    <row r="201" spans="1:4">
      <c r="A201" t="s">
        <v>432</v>
      </c>
      <c r="B201" s="386">
        <v>0</v>
      </c>
      <c r="C201" s="386">
        <v>0</v>
      </c>
      <c r="D201" s="386">
        <v>0</v>
      </c>
    </row>
    <row r="202" spans="1:4">
      <c r="A202" t="s">
        <v>346</v>
      </c>
    </row>
    <row r="203" spans="1:4">
      <c r="A203" t="s">
        <v>239</v>
      </c>
      <c r="B203" s="386">
        <v>0</v>
      </c>
      <c r="C203" s="386">
        <v>0</v>
      </c>
      <c r="D203" s="386">
        <v>0</v>
      </c>
    </row>
    <row r="204" spans="1:4">
      <c r="A204" t="s">
        <v>346</v>
      </c>
    </row>
    <row r="205" spans="1:4">
      <c r="A205" t="s">
        <v>514</v>
      </c>
    </row>
    <row r="206" spans="1:4">
      <c r="A206" t="s">
        <v>695</v>
      </c>
      <c r="B206" s="386">
        <v>0</v>
      </c>
      <c r="C206" s="386">
        <v>0</v>
      </c>
      <c r="D206" s="386">
        <v>0</v>
      </c>
    </row>
    <row r="207" spans="1:4">
      <c r="A207" t="s">
        <v>697</v>
      </c>
      <c r="B207" s="386">
        <v>0</v>
      </c>
      <c r="C207" s="386">
        <v>0</v>
      </c>
      <c r="D207" s="386">
        <v>0</v>
      </c>
    </row>
    <row r="208" spans="1:4">
      <c r="A208" t="s">
        <v>698</v>
      </c>
      <c r="B208" s="386">
        <v>0</v>
      </c>
      <c r="C208" s="386">
        <v>0</v>
      </c>
      <c r="D208" s="386">
        <v>0</v>
      </c>
    </row>
    <row r="209" spans="1:4">
      <c r="A209" t="s">
        <v>346</v>
      </c>
    </row>
    <row r="210" spans="1:4">
      <c r="A210" t="s">
        <v>516</v>
      </c>
      <c r="B210" s="386">
        <v>0</v>
      </c>
      <c r="C210" s="386">
        <v>0</v>
      </c>
      <c r="D210" s="386">
        <v>0</v>
      </c>
    </row>
    <row r="211" spans="1:4">
      <c r="A211" t="s">
        <v>346</v>
      </c>
    </row>
    <row r="212" spans="1:4">
      <c r="A212" t="s">
        <v>517</v>
      </c>
      <c r="B212" s="386">
        <v>0</v>
      </c>
      <c r="C212" s="386">
        <v>0</v>
      </c>
      <c r="D212" s="386">
        <v>0</v>
      </c>
    </row>
    <row r="213" spans="1:4">
      <c r="A213" t="s">
        <v>346</v>
      </c>
    </row>
    <row r="214" spans="1:4">
      <c r="A214" t="s">
        <v>481</v>
      </c>
      <c r="B214" s="386">
        <v>0</v>
      </c>
      <c r="C214" s="386" t="s">
        <v>487</v>
      </c>
      <c r="D214" s="386">
        <v>0</v>
      </c>
    </row>
    <row r="215" spans="1:4">
      <c r="A215" t="s">
        <v>616</v>
      </c>
      <c r="B215" s="386">
        <v>0</v>
      </c>
    </row>
    <row r="216" spans="1:4">
      <c r="A216" t="s">
        <v>346</v>
      </c>
    </row>
    <row r="217" spans="1:4">
      <c r="A217" t="s">
        <v>518</v>
      </c>
      <c r="B217" s="386">
        <v>0</v>
      </c>
      <c r="C217" s="386">
        <v>2867884</v>
      </c>
      <c r="D217" s="386">
        <v>-2867884</v>
      </c>
    </row>
    <row r="218" spans="1:4">
      <c r="A218" t="s">
        <v>346</v>
      </c>
    </row>
    <row r="219" spans="1:4">
      <c r="A219" t="s">
        <v>202</v>
      </c>
      <c r="B219" s="386">
        <v>0</v>
      </c>
      <c r="C219" s="386">
        <v>23536720</v>
      </c>
      <c r="D219" s="386">
        <v>-23536720</v>
      </c>
    </row>
    <row r="220" spans="1:4">
      <c r="A220" t="s">
        <v>346</v>
      </c>
    </row>
    <row r="221" spans="1:4">
      <c r="A221" t="s">
        <v>520</v>
      </c>
      <c r="B221" s="386">
        <v>0</v>
      </c>
      <c r="C221" s="386">
        <v>26404604</v>
      </c>
      <c r="D221" s="386">
        <v>-26404604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AQ126"/>
  <sheetViews>
    <sheetView tabSelected="1" view="pageBreakPreview" zoomScale="145" zoomScaleSheetLayoutView="145" workbookViewId="0">
      <selection sqref="A1:O2"/>
    </sheetView>
  </sheetViews>
  <sheetFormatPr defaultColWidth="9" defaultRowHeight="14"/>
  <cols>
    <col min="1" max="5" width="5.6328125" style="185" customWidth="1"/>
    <col min="6" max="9" width="7.453125" style="185" customWidth="1"/>
    <col min="10" max="11" width="7.453125" style="395" customWidth="1"/>
    <col min="12" max="14" width="9.36328125" style="185" customWidth="1"/>
    <col min="15" max="15" width="10" style="185" customWidth="1"/>
    <col min="16" max="16" width="47.08984375" style="185" bestFit="1" customWidth="1"/>
    <col min="17" max="18" width="9" style="185" hidden="1" customWidth="1"/>
    <col min="19" max="19" width="11.6328125" style="185" bestFit="1" customWidth="1"/>
    <col min="20" max="20" width="12.90625" style="185" bestFit="1" customWidth="1"/>
    <col min="21" max="22" width="11.6328125" style="185" bestFit="1" customWidth="1"/>
    <col min="23" max="23" width="10.453125" style="185" bestFit="1" customWidth="1"/>
    <col min="24" max="25" width="9" style="185"/>
    <col min="26" max="26" width="13.6328125" style="185" customWidth="1"/>
    <col min="27" max="27" width="11.6328125" style="185" bestFit="1" customWidth="1"/>
    <col min="28" max="16384" width="9" style="185"/>
  </cols>
  <sheetData>
    <row r="1" spans="1:27" ht="13.5" customHeight="1">
      <c r="A1" s="898" t="s">
        <v>1124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898"/>
      <c r="N1" s="898"/>
      <c r="O1" s="898"/>
      <c r="S1" s="1062" t="s">
        <v>975</v>
      </c>
      <c r="T1" s="1062"/>
      <c r="U1" s="1062"/>
      <c r="V1" s="1062"/>
      <c r="W1" s="1062"/>
      <c r="X1" s="1062"/>
      <c r="Y1" s="1062"/>
      <c r="Z1" s="1062"/>
      <c r="AA1" s="1062"/>
    </row>
    <row r="2" spans="1:27" ht="19.5" customHeight="1">
      <c r="A2" s="898"/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234">
        <f>SUM(O8:O12)</f>
        <v>1635000</v>
      </c>
      <c r="S2" s="1062"/>
      <c r="T2" s="1062"/>
      <c r="U2" s="1062"/>
      <c r="V2" s="1062"/>
      <c r="W2" s="1062"/>
      <c r="X2" s="1062"/>
      <c r="Y2" s="1062"/>
      <c r="Z2" s="1062"/>
      <c r="AA2" s="1062"/>
    </row>
    <row r="3" spans="1:27" ht="13.5" customHeight="1">
      <c r="A3" s="900" t="s">
        <v>1252</v>
      </c>
      <c r="B3" s="900"/>
      <c r="C3" s="900"/>
      <c r="D3" s="900"/>
      <c r="E3" s="900"/>
      <c r="F3" s="900"/>
      <c r="G3" s="900"/>
      <c r="H3" s="900"/>
      <c r="I3" s="900"/>
      <c r="J3" s="900"/>
      <c r="K3" s="900"/>
      <c r="L3" s="900"/>
      <c r="M3" s="900"/>
      <c r="N3" s="900"/>
      <c r="O3" s="900"/>
      <c r="P3" s="381">
        <f>SUM(H12:I13)</f>
        <v>1635000</v>
      </c>
      <c r="S3" s="924" t="s">
        <v>976</v>
      </c>
      <c r="T3" s="924"/>
      <c r="U3" s="924"/>
      <c r="V3" s="924"/>
      <c r="W3" s="924"/>
      <c r="X3" s="924"/>
      <c r="Y3" s="924"/>
      <c r="Z3" s="924"/>
      <c r="AA3" s="924"/>
    </row>
    <row r="4" spans="1:27" ht="13.5" customHeight="1">
      <c r="A4" s="900"/>
      <c r="B4" s="900"/>
      <c r="C4" s="900"/>
      <c r="D4" s="900"/>
      <c r="E4" s="900"/>
      <c r="F4" s="900"/>
      <c r="G4" s="900"/>
      <c r="H4" s="900"/>
      <c r="I4" s="900"/>
      <c r="J4" s="900"/>
      <c r="K4" s="900"/>
      <c r="L4" s="900"/>
      <c r="M4" s="900"/>
      <c r="N4" s="900"/>
      <c r="O4" s="900"/>
      <c r="S4" s="925" t="s">
        <v>82</v>
      </c>
      <c r="T4" s="925"/>
      <c r="U4" s="925"/>
      <c r="V4" s="925"/>
      <c r="W4" s="925"/>
      <c r="X4" s="925"/>
      <c r="Y4" s="925"/>
      <c r="Z4" s="925"/>
      <c r="AA4" s="925"/>
    </row>
    <row r="5" spans="1:27" ht="15" customHeight="1">
      <c r="A5" s="900"/>
      <c r="B5" s="900"/>
      <c r="E5" s="234"/>
      <c r="G5" s="234"/>
      <c r="L5" s="900"/>
      <c r="M5" s="900"/>
      <c r="N5" s="900" t="s">
        <v>82</v>
      </c>
      <c r="O5" s="900"/>
      <c r="S5" s="926" t="s">
        <v>229</v>
      </c>
      <c r="T5" s="926"/>
      <c r="U5" s="926"/>
      <c r="V5" s="926"/>
      <c r="W5" s="926"/>
      <c r="X5" s="926"/>
      <c r="Y5" s="926"/>
      <c r="Z5" s="926"/>
      <c r="AA5" s="926"/>
    </row>
    <row r="6" spans="1:27" ht="22.5" customHeight="1">
      <c r="A6" s="773" t="s">
        <v>6</v>
      </c>
      <c r="B6" s="773"/>
      <c r="C6" s="773"/>
      <c r="D6" s="773"/>
      <c r="E6" s="773"/>
      <c r="F6" s="773" t="s">
        <v>178</v>
      </c>
      <c r="G6" s="773"/>
      <c r="H6" s="927" t="s">
        <v>181</v>
      </c>
      <c r="I6" s="927"/>
      <c r="J6" s="928" t="s">
        <v>356</v>
      </c>
      <c r="K6" s="928"/>
      <c r="L6" s="927" t="s">
        <v>65</v>
      </c>
      <c r="M6" s="927"/>
      <c r="N6" s="927"/>
      <c r="O6" s="927"/>
      <c r="P6" s="377">
        <f>SUM(M8:M12)</f>
        <v>627</v>
      </c>
      <c r="S6" s="929" t="s">
        <v>312</v>
      </c>
      <c r="T6" s="930"/>
      <c r="U6" s="434" t="s">
        <v>745</v>
      </c>
      <c r="V6" s="434" t="s">
        <v>178</v>
      </c>
      <c r="W6" s="434" t="s">
        <v>977</v>
      </c>
      <c r="X6" s="931" t="s">
        <v>65</v>
      </c>
      <c r="Y6" s="931"/>
      <c r="Z6" s="931"/>
      <c r="AA6" s="932"/>
    </row>
    <row r="7" spans="1:27" ht="22.5" customHeight="1">
      <c r="A7" s="215" t="s">
        <v>29</v>
      </c>
      <c r="E7" s="238"/>
      <c r="F7" s="216"/>
      <c r="G7" s="238"/>
      <c r="J7" s="261"/>
      <c r="K7" s="361"/>
      <c r="L7" s="256" t="s">
        <v>297</v>
      </c>
      <c r="M7" s="291" t="s">
        <v>298</v>
      </c>
      <c r="N7" s="333" t="s">
        <v>321</v>
      </c>
      <c r="O7" s="351" t="s">
        <v>300</v>
      </c>
      <c r="P7" s="377">
        <f>M10+M12</f>
        <v>246</v>
      </c>
      <c r="S7" s="933" t="s">
        <v>824</v>
      </c>
      <c r="T7" s="934"/>
      <c r="U7" s="446">
        <v>59886000</v>
      </c>
      <c r="V7" s="446">
        <f>V53</f>
        <v>61441000</v>
      </c>
      <c r="W7" s="446">
        <f>V7-U7</f>
        <v>1555000</v>
      </c>
      <c r="X7" s="935"/>
      <c r="Y7" s="935"/>
      <c r="Z7" s="935"/>
      <c r="AA7" s="936"/>
    </row>
    <row r="8" spans="1:27" ht="22.5" customHeight="1">
      <c r="A8" s="215" t="s">
        <v>8</v>
      </c>
      <c r="E8" s="239"/>
      <c r="F8" s="215"/>
      <c r="G8" s="239"/>
      <c r="J8" s="262"/>
      <c r="K8" s="362"/>
      <c r="L8" s="257" t="s">
        <v>899</v>
      </c>
      <c r="M8" s="408">
        <v>235</v>
      </c>
      <c r="N8" s="334">
        <v>3000</v>
      </c>
      <c r="O8" s="417">
        <f t="shared" ref="O8:O15" si="0">M8*N8</f>
        <v>705000</v>
      </c>
      <c r="P8" s="377">
        <f>M8+M9+M11</f>
        <v>381</v>
      </c>
      <c r="S8" s="933" t="s">
        <v>879</v>
      </c>
      <c r="T8" s="934"/>
      <c r="U8" s="447">
        <v>59886000</v>
      </c>
      <c r="V8" s="447">
        <f>V96</f>
        <v>61441000</v>
      </c>
      <c r="W8" s="446">
        <f>V8-U8</f>
        <v>1555000</v>
      </c>
      <c r="X8" s="934"/>
      <c r="Y8" s="934"/>
      <c r="Z8" s="934"/>
      <c r="AA8" s="937"/>
    </row>
    <row r="9" spans="1:27" ht="22.5" customHeight="1">
      <c r="A9" s="216" t="s">
        <v>73</v>
      </c>
      <c r="B9" s="224"/>
      <c r="C9" s="224"/>
      <c r="D9" s="224"/>
      <c r="E9" s="238"/>
      <c r="F9" s="776">
        <f>SUM(F10)</f>
        <v>1000</v>
      </c>
      <c r="G9" s="777"/>
      <c r="H9" s="776">
        <f>H10</f>
        <v>0</v>
      </c>
      <c r="I9" s="777"/>
      <c r="J9" s="938">
        <f t="shared" ref="J9:J17" si="1">H9-F9</f>
        <v>-1000</v>
      </c>
      <c r="K9" s="939"/>
      <c r="L9" s="257" t="s">
        <v>169</v>
      </c>
      <c r="M9" s="292">
        <v>88</v>
      </c>
      <c r="N9" s="416">
        <v>3000</v>
      </c>
      <c r="O9" s="352">
        <f t="shared" si="0"/>
        <v>264000</v>
      </c>
      <c r="P9" s="381">
        <f>48*2000</f>
        <v>96000</v>
      </c>
      <c r="S9" s="933" t="s">
        <v>851</v>
      </c>
      <c r="T9" s="934"/>
      <c r="U9" s="446">
        <v>0</v>
      </c>
      <c r="V9" s="447">
        <f>V7-V8</f>
        <v>0</v>
      </c>
      <c r="W9" s="447">
        <f>W7-W8</f>
        <v>0</v>
      </c>
      <c r="X9" s="940"/>
      <c r="Y9" s="941"/>
      <c r="Z9" s="941"/>
      <c r="AA9" s="942"/>
    </row>
    <row r="10" spans="1:27" ht="22.5" customHeight="1">
      <c r="A10" s="215"/>
      <c r="B10" s="219" t="s">
        <v>4</v>
      </c>
      <c r="C10" s="225"/>
      <c r="D10" s="225"/>
      <c r="E10" s="249"/>
      <c r="F10" s="776">
        <v>1000</v>
      </c>
      <c r="G10" s="777"/>
      <c r="H10" s="776">
        <f>収支計算書!C7</f>
        <v>0</v>
      </c>
      <c r="I10" s="777"/>
      <c r="J10" s="938">
        <f t="shared" si="1"/>
        <v>-1000</v>
      </c>
      <c r="K10" s="939"/>
      <c r="L10" s="257" t="s">
        <v>253</v>
      </c>
      <c r="M10" s="292">
        <f>23+48</f>
        <v>71</v>
      </c>
      <c r="N10" s="416">
        <v>2000</v>
      </c>
      <c r="O10" s="352">
        <f t="shared" si="0"/>
        <v>142000</v>
      </c>
      <c r="P10" s="234">
        <f>SUM(P13:P14)</f>
        <v>734000</v>
      </c>
      <c r="S10" s="943" t="s">
        <v>979</v>
      </c>
      <c r="T10" s="944"/>
      <c r="U10" s="446">
        <v>10000000</v>
      </c>
      <c r="V10" s="446">
        <v>10000000</v>
      </c>
      <c r="W10" s="446">
        <f>V10-U10</f>
        <v>0</v>
      </c>
      <c r="X10" s="940"/>
      <c r="Y10" s="941"/>
      <c r="Z10" s="941"/>
      <c r="AA10" s="942"/>
    </row>
    <row r="11" spans="1:27" ht="22.5" customHeight="1">
      <c r="A11" s="215" t="s">
        <v>38</v>
      </c>
      <c r="B11" s="225"/>
      <c r="C11" s="225"/>
      <c r="E11" s="249"/>
      <c r="F11" s="776">
        <f>F12+F13+F14+F15+F16+F17+F24</f>
        <v>16420000</v>
      </c>
      <c r="G11" s="777"/>
      <c r="H11" s="778">
        <f>SUM(H12:I17)</f>
        <v>16099500</v>
      </c>
      <c r="I11" s="779"/>
      <c r="J11" s="938">
        <f t="shared" si="1"/>
        <v>-320500</v>
      </c>
      <c r="K11" s="939"/>
      <c r="L11" s="257" t="s">
        <v>558</v>
      </c>
      <c r="M11" s="292">
        <v>58</v>
      </c>
      <c r="N11" s="416">
        <v>3000</v>
      </c>
      <c r="O11" s="352">
        <f t="shared" si="0"/>
        <v>174000</v>
      </c>
      <c r="P11" s="425">
        <v>491</v>
      </c>
      <c r="S11" s="945" t="s">
        <v>126</v>
      </c>
      <c r="T11" s="946"/>
      <c r="U11" s="448">
        <v>10000000</v>
      </c>
      <c r="V11" s="448">
        <f>V10+V9</f>
        <v>10000000</v>
      </c>
      <c r="W11" s="448">
        <f>V11-U11</f>
        <v>0</v>
      </c>
      <c r="X11" s="947"/>
      <c r="Y11" s="948"/>
      <c r="Z11" s="948"/>
      <c r="AA11" s="949"/>
    </row>
    <row r="12" spans="1:27" ht="22.5" customHeight="1">
      <c r="A12" s="215"/>
      <c r="B12" s="780" t="s">
        <v>573</v>
      </c>
      <c r="C12" s="781"/>
      <c r="D12" s="781"/>
      <c r="E12" s="238"/>
      <c r="F12" s="782">
        <f t="shared" ref="F12:F17" si="2">V19</f>
        <v>1400000</v>
      </c>
      <c r="G12" s="783"/>
      <c r="H12" s="782">
        <f>O8+O11+O10+O12-96000</f>
        <v>1275000</v>
      </c>
      <c r="I12" s="783"/>
      <c r="J12" s="950">
        <f t="shared" si="1"/>
        <v>-125000</v>
      </c>
      <c r="K12" s="951"/>
      <c r="L12" s="257" t="s">
        <v>904</v>
      </c>
      <c r="M12" s="292">
        <v>175</v>
      </c>
      <c r="N12" s="416">
        <v>2000</v>
      </c>
      <c r="O12" s="352">
        <f t="shared" si="0"/>
        <v>350000</v>
      </c>
      <c r="P12" s="425">
        <f>SUM(M8:M12)</f>
        <v>627</v>
      </c>
      <c r="S12" s="952"/>
      <c r="T12" s="952"/>
      <c r="U12" s="952"/>
      <c r="V12" s="952"/>
      <c r="W12" s="952"/>
      <c r="X12" s="952"/>
      <c r="Y12" s="952"/>
      <c r="Z12" s="952"/>
      <c r="AA12" s="952"/>
    </row>
    <row r="13" spans="1:27" ht="22.5" customHeight="1">
      <c r="A13" s="215"/>
      <c r="B13" s="788" t="s">
        <v>169</v>
      </c>
      <c r="C13" s="789"/>
      <c r="D13" s="789"/>
      <c r="E13" s="240"/>
      <c r="F13" s="790">
        <f t="shared" si="2"/>
        <v>240000</v>
      </c>
      <c r="G13" s="791"/>
      <c r="H13" s="792">
        <f>O9+96000</f>
        <v>360000</v>
      </c>
      <c r="I13" s="793"/>
      <c r="J13" s="953">
        <f t="shared" si="1"/>
        <v>120000</v>
      </c>
      <c r="K13" s="954"/>
      <c r="L13" s="257" t="s">
        <v>72</v>
      </c>
      <c r="M13" s="292">
        <v>1271</v>
      </c>
      <c r="N13" s="322">
        <v>2500</v>
      </c>
      <c r="O13" s="352">
        <f t="shared" si="0"/>
        <v>3177500</v>
      </c>
      <c r="P13" s="425">
        <v>365000</v>
      </c>
      <c r="S13" s="955" t="s">
        <v>970</v>
      </c>
      <c r="T13" s="956"/>
      <c r="U13" s="434" t="s">
        <v>745</v>
      </c>
      <c r="V13" s="434" t="s">
        <v>178</v>
      </c>
      <c r="W13" s="434" t="s">
        <v>977</v>
      </c>
      <c r="X13" s="931" t="s">
        <v>65</v>
      </c>
      <c r="Y13" s="931"/>
      <c r="Z13" s="931"/>
      <c r="AA13" s="932"/>
    </row>
    <row r="14" spans="1:27" ht="22.5" customHeight="1">
      <c r="A14" s="215"/>
      <c r="B14" s="788" t="s">
        <v>50</v>
      </c>
      <c r="C14" s="789"/>
      <c r="D14" s="789"/>
      <c r="E14" s="240"/>
      <c r="F14" s="790">
        <f t="shared" si="2"/>
        <v>3250000</v>
      </c>
      <c r="G14" s="791"/>
      <c r="H14" s="792">
        <f>O13</f>
        <v>3177500</v>
      </c>
      <c r="I14" s="793"/>
      <c r="J14" s="953">
        <f t="shared" si="1"/>
        <v>-72500</v>
      </c>
      <c r="K14" s="954"/>
      <c r="L14" s="258" t="s">
        <v>371</v>
      </c>
      <c r="M14" s="293">
        <v>3490</v>
      </c>
      <c r="N14" s="322">
        <v>2000</v>
      </c>
      <c r="O14" s="353">
        <f t="shared" si="0"/>
        <v>6980000</v>
      </c>
      <c r="P14" s="425">
        <v>369000</v>
      </c>
      <c r="S14" s="957" t="s">
        <v>29</v>
      </c>
      <c r="T14" s="958"/>
      <c r="U14" s="449"/>
      <c r="V14" s="465"/>
      <c r="W14" s="449">
        <f t="shared" ref="W14:W24" si="3">V14-U14</f>
        <v>0</v>
      </c>
      <c r="X14" s="482" t="s">
        <v>297</v>
      </c>
      <c r="Y14" s="506" t="s">
        <v>298</v>
      </c>
      <c r="Z14" s="540" t="s">
        <v>321</v>
      </c>
      <c r="AA14" s="565" t="s">
        <v>300</v>
      </c>
    </row>
    <row r="15" spans="1:27" ht="22.5" customHeight="1">
      <c r="A15" s="215"/>
      <c r="B15" s="788" t="s">
        <v>31</v>
      </c>
      <c r="C15" s="789"/>
      <c r="D15" s="789"/>
      <c r="E15" s="240"/>
      <c r="F15" s="790">
        <f t="shared" si="2"/>
        <v>7200000</v>
      </c>
      <c r="G15" s="791"/>
      <c r="H15" s="794">
        <f>O14</f>
        <v>6980000</v>
      </c>
      <c r="I15" s="795"/>
      <c r="J15" s="959">
        <f t="shared" si="1"/>
        <v>-220000</v>
      </c>
      <c r="K15" s="960"/>
      <c r="L15" s="259" t="s">
        <v>375</v>
      </c>
      <c r="M15" s="295">
        <v>1113</v>
      </c>
      <c r="N15" s="335">
        <v>1000</v>
      </c>
      <c r="O15" s="354">
        <f t="shared" si="0"/>
        <v>1113000</v>
      </c>
      <c r="P15" s="38" t="s">
        <v>482</v>
      </c>
      <c r="S15" s="961" t="s">
        <v>8</v>
      </c>
      <c r="T15" s="962"/>
      <c r="U15" s="450"/>
      <c r="V15" s="450"/>
      <c r="W15" s="449">
        <f t="shared" si="3"/>
        <v>0</v>
      </c>
      <c r="X15" s="483" t="s">
        <v>899</v>
      </c>
      <c r="Y15" s="507">
        <v>250</v>
      </c>
      <c r="Z15" s="541">
        <v>3000</v>
      </c>
      <c r="AA15" s="566">
        <f t="shared" ref="AA15:AA22" si="4">Y15*Z15</f>
        <v>750000</v>
      </c>
    </row>
    <row r="16" spans="1:27" ht="22.5" customHeight="1">
      <c r="A16" s="215"/>
      <c r="B16" s="788" t="s">
        <v>288</v>
      </c>
      <c r="C16" s="789"/>
      <c r="D16" s="789"/>
      <c r="E16" s="240"/>
      <c r="F16" s="790">
        <f t="shared" si="2"/>
        <v>1100000</v>
      </c>
      <c r="G16" s="791"/>
      <c r="H16" s="794">
        <f>O15</f>
        <v>1113000</v>
      </c>
      <c r="I16" s="795"/>
      <c r="J16" s="959">
        <f t="shared" si="1"/>
        <v>13000</v>
      </c>
      <c r="K16" s="960"/>
      <c r="L16" s="255" t="s">
        <v>18</v>
      </c>
      <c r="M16" s="295">
        <f>SUM(M8:M15)</f>
        <v>6501</v>
      </c>
      <c r="N16" s="336"/>
      <c r="O16" s="352">
        <f>SUM(O8:O15)</f>
        <v>12905500</v>
      </c>
      <c r="P16" s="38" t="s">
        <v>602</v>
      </c>
      <c r="S16" s="963" t="s">
        <v>73</v>
      </c>
      <c r="T16" s="964"/>
      <c r="U16" s="451">
        <v>1000</v>
      </c>
      <c r="V16" s="451">
        <v>1000</v>
      </c>
      <c r="W16" s="449">
        <f t="shared" si="3"/>
        <v>0</v>
      </c>
      <c r="X16" s="483" t="s">
        <v>169</v>
      </c>
      <c r="Y16" s="507">
        <v>80</v>
      </c>
      <c r="Z16" s="542">
        <v>3000</v>
      </c>
      <c r="AA16" s="566">
        <f t="shared" si="4"/>
        <v>240000</v>
      </c>
    </row>
    <row r="17" spans="1:27" ht="22.5" customHeight="1">
      <c r="A17" s="215"/>
      <c r="B17" s="788" t="s">
        <v>55</v>
      </c>
      <c r="C17" s="789"/>
      <c r="D17" s="789"/>
      <c r="E17" s="240"/>
      <c r="F17" s="790">
        <f t="shared" si="2"/>
        <v>3230000</v>
      </c>
      <c r="G17" s="791"/>
      <c r="H17" s="794">
        <f>収支計算書!C13</f>
        <v>3194000</v>
      </c>
      <c r="I17" s="795"/>
      <c r="J17" s="959">
        <f t="shared" si="1"/>
        <v>-36000</v>
      </c>
      <c r="K17" s="960"/>
      <c r="L17" s="260" t="s">
        <v>175</v>
      </c>
      <c r="M17" s="296">
        <v>62</v>
      </c>
      <c r="N17" s="334">
        <v>11000</v>
      </c>
      <c r="O17" s="355">
        <f>M17*N17</f>
        <v>682000</v>
      </c>
      <c r="S17" s="430"/>
      <c r="T17" s="435" t="s">
        <v>761</v>
      </c>
      <c r="U17" s="451">
        <v>1000</v>
      </c>
      <c r="V17" s="451">
        <v>1000</v>
      </c>
      <c r="W17" s="449">
        <f t="shared" si="3"/>
        <v>0</v>
      </c>
      <c r="X17" s="484" t="s">
        <v>253</v>
      </c>
      <c r="Y17" s="507">
        <v>5</v>
      </c>
      <c r="Z17" s="542">
        <v>2000</v>
      </c>
      <c r="AA17" s="566">
        <f t="shared" si="4"/>
        <v>10000</v>
      </c>
    </row>
    <row r="18" spans="1:27" ht="22.5" customHeight="1">
      <c r="A18" s="215"/>
      <c r="B18" s="215"/>
      <c r="E18" s="241"/>
      <c r="H18" s="215"/>
      <c r="I18" s="241"/>
      <c r="J18" s="185"/>
      <c r="K18" s="185"/>
      <c r="L18" s="258" t="s">
        <v>303</v>
      </c>
      <c r="M18" s="297">
        <v>74</v>
      </c>
      <c r="N18" s="322">
        <v>6000</v>
      </c>
      <c r="O18" s="353">
        <f>M18*N18</f>
        <v>444000</v>
      </c>
      <c r="P18" s="426">
        <v>3186000</v>
      </c>
      <c r="S18" s="963" t="s">
        <v>38</v>
      </c>
      <c r="T18" s="964"/>
      <c r="U18" s="451">
        <f>SUM(U19:U24)</f>
        <v>15470000</v>
      </c>
      <c r="V18" s="451">
        <v>16420000</v>
      </c>
      <c r="W18" s="449">
        <f t="shared" si="3"/>
        <v>950000</v>
      </c>
      <c r="X18" s="485" t="s">
        <v>558</v>
      </c>
      <c r="Y18" s="507">
        <v>170</v>
      </c>
      <c r="Z18" s="542">
        <v>3000</v>
      </c>
      <c r="AA18" s="566">
        <f t="shared" si="4"/>
        <v>510000</v>
      </c>
    </row>
    <row r="19" spans="1:27" ht="22.5" customHeight="1">
      <c r="A19" s="215"/>
      <c r="B19" s="215"/>
      <c r="E19" s="241"/>
      <c r="H19" s="215"/>
      <c r="I19" s="241"/>
      <c r="J19" s="185"/>
      <c r="K19" s="185"/>
      <c r="L19" s="258" t="s">
        <v>217</v>
      </c>
      <c r="M19" s="297">
        <v>457</v>
      </c>
      <c r="N19" s="322">
        <v>4000</v>
      </c>
      <c r="O19" s="353">
        <f>M19*N19</f>
        <v>1828000</v>
      </c>
      <c r="P19" s="426">
        <f>447+68</f>
        <v>515</v>
      </c>
      <c r="S19" s="430"/>
      <c r="T19" s="436" t="s">
        <v>273</v>
      </c>
      <c r="U19" s="452">
        <v>1320000</v>
      </c>
      <c r="V19" s="452">
        <v>1400000</v>
      </c>
      <c r="W19" s="452">
        <f t="shared" si="3"/>
        <v>80000</v>
      </c>
      <c r="X19" s="484" t="s">
        <v>904</v>
      </c>
      <c r="Y19" s="507">
        <v>65</v>
      </c>
      <c r="Z19" s="542">
        <v>2000</v>
      </c>
      <c r="AA19" s="566">
        <f t="shared" si="4"/>
        <v>130000</v>
      </c>
    </row>
    <row r="20" spans="1:27" ht="22.5" customHeight="1">
      <c r="A20" s="215"/>
      <c r="B20" s="215"/>
      <c r="E20" s="241"/>
      <c r="H20" s="215"/>
      <c r="I20" s="241"/>
      <c r="J20" s="185"/>
      <c r="K20" s="185"/>
      <c r="L20" s="255" t="s">
        <v>913</v>
      </c>
      <c r="M20" s="294">
        <v>60</v>
      </c>
      <c r="N20" s="335">
        <v>4000</v>
      </c>
      <c r="O20" s="354">
        <f>M20*N20</f>
        <v>240000</v>
      </c>
      <c r="P20" s="38"/>
      <c r="S20" s="431"/>
      <c r="T20" s="437" t="s">
        <v>980</v>
      </c>
      <c r="U20" s="453">
        <v>180000</v>
      </c>
      <c r="V20" s="453">
        <v>240000</v>
      </c>
      <c r="W20" s="453">
        <f t="shared" si="3"/>
        <v>60000</v>
      </c>
      <c r="X20" s="486" t="s">
        <v>72</v>
      </c>
      <c r="Y20" s="507">
        <v>1300</v>
      </c>
      <c r="Z20" s="543">
        <v>2500</v>
      </c>
      <c r="AA20" s="566">
        <f t="shared" si="4"/>
        <v>3250000</v>
      </c>
    </row>
    <row r="21" spans="1:27" ht="22.5" customHeight="1">
      <c r="A21" s="215"/>
      <c r="B21" s="217"/>
      <c r="C21" s="229"/>
      <c r="D21" s="229"/>
      <c r="E21" s="245"/>
      <c r="H21" s="217"/>
      <c r="I21" s="245"/>
      <c r="J21" s="185"/>
      <c r="K21" s="185"/>
      <c r="L21" s="255" t="s">
        <v>18</v>
      </c>
      <c r="M21" s="294">
        <f>SUM(M17:M20)</f>
        <v>653</v>
      </c>
      <c r="N21" s="335"/>
      <c r="O21" s="357">
        <f>SUM(O17:O20)</f>
        <v>3194000</v>
      </c>
      <c r="P21" s="38"/>
      <c r="S21" s="430"/>
      <c r="T21" s="438" t="s">
        <v>261</v>
      </c>
      <c r="U21" s="453">
        <v>3000000</v>
      </c>
      <c r="V21" s="457">
        <v>3250000</v>
      </c>
      <c r="W21" s="453">
        <f t="shared" si="3"/>
        <v>250000</v>
      </c>
      <c r="X21" s="487" t="s">
        <v>371</v>
      </c>
      <c r="Y21" s="508">
        <v>3600</v>
      </c>
      <c r="Z21" s="543">
        <v>2000</v>
      </c>
      <c r="AA21" s="566">
        <f t="shared" si="4"/>
        <v>7200000</v>
      </c>
    </row>
    <row r="22" spans="1:27" ht="22.5" customHeight="1">
      <c r="A22" s="216" t="s">
        <v>61</v>
      </c>
      <c r="B22" s="224"/>
      <c r="C22" s="224"/>
      <c r="D22" s="224"/>
      <c r="E22" s="238"/>
      <c r="F22" s="776">
        <f>SUM(F23)</f>
        <v>670000</v>
      </c>
      <c r="G22" s="777"/>
      <c r="H22" s="776">
        <f>SUM(H23)</f>
        <v>640000</v>
      </c>
      <c r="I22" s="777"/>
      <c r="J22" s="938">
        <f>H22-F22</f>
        <v>-30000</v>
      </c>
      <c r="K22" s="939"/>
      <c r="L22" s="260" t="s">
        <v>49</v>
      </c>
      <c r="M22" s="298">
        <f>負担・分担金!S2</f>
        <v>100000</v>
      </c>
      <c r="N22" s="337" t="s">
        <v>283</v>
      </c>
      <c r="O22" s="358">
        <f>負担・分担金!U2</f>
        <v>5000</v>
      </c>
      <c r="P22" s="234"/>
      <c r="S22" s="430"/>
      <c r="T22" s="437" t="s">
        <v>981</v>
      </c>
      <c r="U22" s="453">
        <v>6600000</v>
      </c>
      <c r="V22" s="457">
        <v>7200000</v>
      </c>
      <c r="W22" s="453">
        <f t="shared" si="3"/>
        <v>600000</v>
      </c>
      <c r="X22" s="488" t="s">
        <v>375</v>
      </c>
      <c r="Y22" s="509">
        <v>1100</v>
      </c>
      <c r="Z22" s="544">
        <v>1000</v>
      </c>
      <c r="AA22" s="567">
        <f t="shared" si="4"/>
        <v>1100000</v>
      </c>
    </row>
    <row r="23" spans="1:27" ht="22.5" customHeight="1">
      <c r="A23" s="215"/>
      <c r="B23" s="216" t="s">
        <v>66</v>
      </c>
      <c r="C23" s="224"/>
      <c r="D23" s="224"/>
      <c r="E23" s="238"/>
      <c r="F23" s="784">
        <f>V29</f>
        <v>670000</v>
      </c>
      <c r="G23" s="785"/>
      <c r="H23" s="784">
        <f>収支計算書!C17</f>
        <v>640000</v>
      </c>
      <c r="I23" s="785"/>
      <c r="J23" s="950">
        <f>H23-F23</f>
        <v>-30000</v>
      </c>
      <c r="K23" s="951"/>
      <c r="L23" s="258" t="s">
        <v>306</v>
      </c>
      <c r="M23" s="299">
        <f>負担・分担金!V2</f>
        <v>300000</v>
      </c>
      <c r="N23" s="338" t="s">
        <v>1260</v>
      </c>
      <c r="O23" s="359">
        <f>負担・分担金!W2</f>
        <v>210000</v>
      </c>
      <c r="S23" s="430"/>
      <c r="T23" s="437" t="s">
        <v>982</v>
      </c>
      <c r="U23" s="453">
        <v>1000000</v>
      </c>
      <c r="V23" s="457">
        <v>1100000</v>
      </c>
      <c r="W23" s="453">
        <f t="shared" si="3"/>
        <v>100000</v>
      </c>
      <c r="X23" s="489" t="s">
        <v>18</v>
      </c>
      <c r="Y23" s="510">
        <f>SUM(Y15:Y22)</f>
        <v>6570</v>
      </c>
      <c r="Z23" s="545"/>
      <c r="AA23" s="534">
        <f>SUM(AA15:AA22)</f>
        <v>13190000</v>
      </c>
    </row>
    <row r="24" spans="1:27" ht="22.5" customHeight="1">
      <c r="A24" s="218"/>
      <c r="B24" s="796"/>
      <c r="C24" s="797"/>
      <c r="D24" s="229"/>
      <c r="E24" s="239"/>
      <c r="F24" s="798"/>
      <c r="G24" s="799"/>
      <c r="H24" s="800"/>
      <c r="I24" s="801"/>
      <c r="J24" s="965"/>
      <c r="K24" s="966"/>
      <c r="L24" s="255" t="s">
        <v>168</v>
      </c>
      <c r="M24" s="300">
        <f>負担・分担金!T2</f>
        <v>25000</v>
      </c>
      <c r="N24" s="339" t="s">
        <v>18</v>
      </c>
      <c r="O24" s="360">
        <f>SUM(M22+M23+M24+O22+O23)</f>
        <v>640000</v>
      </c>
      <c r="S24" s="430"/>
      <c r="T24" s="437" t="s">
        <v>983</v>
      </c>
      <c r="U24" s="453">
        <v>3370000</v>
      </c>
      <c r="V24" s="453">
        <v>3230000</v>
      </c>
      <c r="W24" s="453">
        <f t="shared" si="3"/>
        <v>-140000</v>
      </c>
      <c r="X24" s="490" t="s">
        <v>175</v>
      </c>
      <c r="Y24" s="511">
        <v>70</v>
      </c>
      <c r="Z24" s="546">
        <v>11000</v>
      </c>
      <c r="AA24" s="568">
        <f>Y24*Z24</f>
        <v>770000</v>
      </c>
    </row>
    <row r="25" spans="1:27" ht="22.5" customHeight="1">
      <c r="A25" s="216" t="s">
        <v>79</v>
      </c>
      <c r="B25" s="225"/>
      <c r="C25" s="225"/>
      <c r="D25" s="225"/>
      <c r="E25" s="249"/>
      <c r="F25" s="776">
        <f>SUM(F26)</f>
        <v>0</v>
      </c>
      <c r="G25" s="777"/>
      <c r="H25" s="776">
        <f>SUM(H26)</f>
        <v>0</v>
      </c>
      <c r="I25" s="777"/>
      <c r="J25" s="938">
        <f>F25-H25</f>
        <v>0</v>
      </c>
      <c r="K25" s="939"/>
      <c r="L25" s="261"/>
      <c r="M25" s="301"/>
      <c r="N25" s="301"/>
      <c r="O25" s="361"/>
      <c r="S25" s="430"/>
      <c r="T25" s="437"/>
      <c r="U25" s="453"/>
      <c r="V25" s="453"/>
      <c r="W25" s="453"/>
      <c r="X25" s="491" t="s">
        <v>303</v>
      </c>
      <c r="Y25" s="512">
        <v>70</v>
      </c>
      <c r="Z25" s="547">
        <v>6000</v>
      </c>
      <c r="AA25" s="569">
        <f>Y25*Z25</f>
        <v>420000</v>
      </c>
    </row>
    <row r="26" spans="1:27" ht="22.5" customHeight="1">
      <c r="A26" s="218"/>
      <c r="B26" s="217" t="s">
        <v>86</v>
      </c>
      <c r="C26" s="229"/>
      <c r="D26" s="229"/>
      <c r="E26" s="239"/>
      <c r="F26" s="802">
        <v>0</v>
      </c>
      <c r="G26" s="803"/>
      <c r="H26" s="804">
        <v>0</v>
      </c>
      <c r="I26" s="805"/>
      <c r="J26" s="938">
        <f>F26-H26</f>
        <v>0</v>
      </c>
      <c r="K26" s="939"/>
      <c r="L26" s="262"/>
      <c r="M26" s="302"/>
      <c r="N26" s="302"/>
      <c r="O26" s="362"/>
      <c r="S26" s="430"/>
      <c r="T26" s="437"/>
      <c r="U26" s="453"/>
      <c r="V26" s="453"/>
      <c r="W26" s="453"/>
      <c r="X26" s="492" t="s">
        <v>217</v>
      </c>
      <c r="Y26" s="513">
        <v>510</v>
      </c>
      <c r="Z26" s="548">
        <v>4000</v>
      </c>
      <c r="AA26" s="570">
        <f>Y26*Z26</f>
        <v>2040000</v>
      </c>
    </row>
    <row r="27" spans="1:27" ht="22.5" customHeight="1">
      <c r="A27" s="215" t="s">
        <v>230</v>
      </c>
      <c r="E27" s="240"/>
      <c r="F27" s="776">
        <f>SUM(F28)</f>
        <v>25130000</v>
      </c>
      <c r="G27" s="777"/>
      <c r="H27" s="776">
        <f>SUM(H28)</f>
        <v>24680450</v>
      </c>
      <c r="I27" s="777"/>
      <c r="J27" s="938">
        <f>H27-F27</f>
        <v>-449550</v>
      </c>
      <c r="K27" s="939"/>
      <c r="L27" s="263" t="s">
        <v>132</v>
      </c>
      <c r="M27" s="303">
        <f>'R4受託金'!T2</f>
        <v>1007000</v>
      </c>
      <c r="N27" s="340" t="s">
        <v>113</v>
      </c>
      <c r="O27" s="355">
        <f>'R4受託金'!Y2+39000</f>
        <v>787000</v>
      </c>
      <c r="S27" s="432"/>
      <c r="T27" s="439"/>
      <c r="U27" s="454"/>
      <c r="V27" s="454"/>
      <c r="W27" s="470"/>
      <c r="X27" s="489" t="s">
        <v>18</v>
      </c>
      <c r="Y27" s="514">
        <f>SUM(Y24:Y26)</f>
        <v>650</v>
      </c>
      <c r="Z27" s="549"/>
      <c r="AA27" s="571">
        <f>SUM(AA24:AA26)</f>
        <v>3230000</v>
      </c>
    </row>
    <row r="28" spans="1:27" ht="22.5" customHeight="1">
      <c r="A28" s="215"/>
      <c r="B28" s="216" t="s">
        <v>575</v>
      </c>
      <c r="C28" s="224"/>
      <c r="D28" s="224"/>
      <c r="E28" s="238"/>
      <c r="F28" s="784">
        <f>V34</f>
        <v>25130000</v>
      </c>
      <c r="G28" s="785"/>
      <c r="H28" s="967">
        <f>収支計算書!C21</f>
        <v>24680450</v>
      </c>
      <c r="I28" s="967"/>
      <c r="J28" s="950">
        <f>H28-F28</f>
        <v>-449550</v>
      </c>
      <c r="K28" s="951"/>
      <c r="L28" s="278" t="s">
        <v>564</v>
      </c>
      <c r="M28" s="304">
        <f>SUM('R4受託金'!W2:X2)</f>
        <v>13379380</v>
      </c>
      <c r="N28" s="341" t="s">
        <v>894</v>
      </c>
      <c r="O28" s="159">
        <f>'R4受託金'!AA2</f>
        <v>974800</v>
      </c>
      <c r="P28" s="185" t="s">
        <v>898</v>
      </c>
      <c r="S28" s="963" t="s">
        <v>61</v>
      </c>
      <c r="T28" s="964"/>
      <c r="U28" s="451">
        <v>1100000</v>
      </c>
      <c r="V28" s="451">
        <v>670000</v>
      </c>
      <c r="W28" s="471">
        <f t="shared" ref="W28:W34" si="5">V28-U28</f>
        <v>-430000</v>
      </c>
      <c r="X28" s="493" t="s">
        <v>49</v>
      </c>
      <c r="Y28" s="515">
        <v>100000</v>
      </c>
      <c r="Z28" s="550" t="s">
        <v>283</v>
      </c>
      <c r="AA28" s="572">
        <v>5000</v>
      </c>
    </row>
    <row r="29" spans="1:27" ht="22.5" customHeight="1">
      <c r="A29" s="215"/>
      <c r="B29" s="215"/>
      <c r="E29" s="241"/>
      <c r="F29" s="215"/>
      <c r="G29" s="241"/>
      <c r="J29" s="215"/>
      <c r="K29" s="241"/>
      <c r="L29" s="278" t="s">
        <v>895</v>
      </c>
      <c r="M29" s="304">
        <v>50000</v>
      </c>
      <c r="N29" s="338" t="s">
        <v>929</v>
      </c>
      <c r="O29" s="159">
        <f>'R4受託金'!V2</f>
        <v>1980000</v>
      </c>
      <c r="S29" s="430"/>
      <c r="T29" s="440" t="s">
        <v>985</v>
      </c>
      <c r="U29" s="452">
        <v>1100000</v>
      </c>
      <c r="V29" s="452">
        <v>670000</v>
      </c>
      <c r="W29" s="457">
        <f t="shared" si="5"/>
        <v>-430000</v>
      </c>
      <c r="X29" s="494" t="s">
        <v>655</v>
      </c>
      <c r="Y29" s="516">
        <v>300000</v>
      </c>
      <c r="Z29" s="551" t="s">
        <v>939</v>
      </c>
      <c r="AA29" s="573">
        <v>240000</v>
      </c>
    </row>
    <row r="30" spans="1:27" ht="22.5" customHeight="1">
      <c r="A30" s="217"/>
      <c r="B30" s="217"/>
      <c r="C30" s="229"/>
      <c r="D30" s="229"/>
      <c r="E30" s="245"/>
      <c r="F30" s="217"/>
      <c r="G30" s="245"/>
      <c r="H30" s="229"/>
      <c r="I30" s="229"/>
      <c r="J30" s="217"/>
      <c r="K30" s="245"/>
      <c r="L30" s="339" t="s">
        <v>134</v>
      </c>
      <c r="M30" s="305">
        <f>'R4受託金'!U2</f>
        <v>6502270</v>
      </c>
      <c r="N30" s="256" t="s">
        <v>18</v>
      </c>
      <c r="O30" s="364">
        <f>SUM(M27:M30,O27:O29)</f>
        <v>24680450</v>
      </c>
      <c r="P30" s="234">
        <f>O30-H28</f>
        <v>0</v>
      </c>
      <c r="S30" s="430"/>
      <c r="T30" s="439"/>
      <c r="U30" s="455"/>
      <c r="V30" s="466"/>
      <c r="W30" s="470">
        <f t="shared" si="5"/>
        <v>0</v>
      </c>
      <c r="X30" s="495" t="s">
        <v>168</v>
      </c>
      <c r="Y30" s="517">
        <v>25000</v>
      </c>
      <c r="Z30" s="552" t="s">
        <v>18</v>
      </c>
      <c r="AA30" s="571">
        <f>SUM(Y28+Y29+Y30+AA28+AA29)</f>
        <v>670000</v>
      </c>
    </row>
    <row r="31" spans="1:27" ht="22.5" customHeight="1">
      <c r="A31" s="215" t="s">
        <v>92</v>
      </c>
      <c r="E31" s="241"/>
      <c r="F31" s="802">
        <f>F32+F33+F34+F35+F37</f>
        <v>17219000</v>
      </c>
      <c r="G31" s="803"/>
      <c r="H31" s="802">
        <f>SUM(H32:I37)</f>
        <v>17213000</v>
      </c>
      <c r="I31" s="803"/>
      <c r="J31" s="968">
        <f>H31-F31</f>
        <v>-6000</v>
      </c>
      <c r="K31" s="969"/>
      <c r="L31" s="266"/>
      <c r="M31" s="276" t="s">
        <v>108</v>
      </c>
      <c r="N31" s="333" t="s">
        <v>127</v>
      </c>
      <c r="O31" s="365" t="s">
        <v>18</v>
      </c>
      <c r="S31" s="963" t="s">
        <v>79</v>
      </c>
      <c r="T31" s="958"/>
      <c r="U31" s="451">
        <v>0</v>
      </c>
      <c r="V31" s="451">
        <v>0</v>
      </c>
      <c r="W31" s="472">
        <f t="shared" si="5"/>
        <v>0</v>
      </c>
      <c r="X31" s="970"/>
      <c r="Y31" s="971"/>
      <c r="Z31" s="971"/>
      <c r="AA31" s="972"/>
    </row>
    <row r="32" spans="1:27" ht="22.5" customHeight="1">
      <c r="A32" s="215"/>
      <c r="B32" s="216" t="s">
        <v>95</v>
      </c>
      <c r="C32" s="224"/>
      <c r="D32" s="224"/>
      <c r="E32" s="252"/>
      <c r="F32" s="784">
        <v>0</v>
      </c>
      <c r="G32" s="785"/>
      <c r="H32" s="784">
        <v>0</v>
      </c>
      <c r="I32" s="785"/>
      <c r="J32" s="973">
        <f>F32-H32</f>
        <v>0</v>
      </c>
      <c r="K32" s="974"/>
      <c r="L32" s="257" t="s">
        <v>186</v>
      </c>
      <c r="M32" s="409">
        <v>2468600</v>
      </c>
      <c r="N32" s="416">
        <v>307000</v>
      </c>
      <c r="O32" s="418">
        <f t="shared" ref="O32:O40" si="6">SUM(M32:N32)</f>
        <v>2775600</v>
      </c>
      <c r="S32" s="432"/>
      <c r="T32" s="435" t="s">
        <v>447</v>
      </c>
      <c r="U32" s="454">
        <v>0</v>
      </c>
      <c r="V32" s="460">
        <v>0</v>
      </c>
      <c r="W32" s="472">
        <f t="shared" si="5"/>
        <v>0</v>
      </c>
      <c r="X32" s="975"/>
      <c r="Y32" s="976"/>
      <c r="Z32" s="976"/>
      <c r="AA32" s="977"/>
    </row>
    <row r="33" spans="1:27" ht="22.5" customHeight="1">
      <c r="A33" s="215"/>
      <c r="B33" s="215" t="s">
        <v>98</v>
      </c>
      <c r="E33" s="241"/>
      <c r="F33" s="792">
        <f>V39</f>
        <v>1600000</v>
      </c>
      <c r="G33" s="793"/>
      <c r="H33" s="792">
        <f>収支計算書!C24</f>
        <v>1770000</v>
      </c>
      <c r="I33" s="793"/>
      <c r="J33" s="953">
        <f>H33-F33</f>
        <v>170000</v>
      </c>
      <c r="K33" s="954"/>
      <c r="L33" s="258" t="s">
        <v>667</v>
      </c>
      <c r="M33" s="410">
        <v>540000</v>
      </c>
      <c r="N33" s="322">
        <v>248000</v>
      </c>
      <c r="O33" s="419">
        <f t="shared" si="6"/>
        <v>788000</v>
      </c>
      <c r="S33" s="978" t="s">
        <v>230</v>
      </c>
      <c r="T33" s="979"/>
      <c r="U33" s="454">
        <f>SUM(U34)</f>
        <v>24025000</v>
      </c>
      <c r="V33" s="454">
        <v>25130000</v>
      </c>
      <c r="W33" s="454">
        <f t="shared" si="5"/>
        <v>1105000</v>
      </c>
      <c r="X33" s="493" t="s">
        <v>132</v>
      </c>
      <c r="Y33" s="518">
        <f>1000000</f>
        <v>1000000</v>
      </c>
      <c r="Z33" s="550" t="s">
        <v>134</v>
      </c>
      <c r="AA33" s="574">
        <v>8600000</v>
      </c>
    </row>
    <row r="34" spans="1:27" ht="22.5" customHeight="1">
      <c r="A34" s="215"/>
      <c r="B34" s="215" t="s">
        <v>108</v>
      </c>
      <c r="E34" s="241"/>
      <c r="F34" s="792">
        <f>V40</f>
        <v>13360000</v>
      </c>
      <c r="G34" s="793"/>
      <c r="H34" s="792">
        <f>収支計算書!C25</f>
        <v>12683700</v>
      </c>
      <c r="I34" s="793"/>
      <c r="J34" s="953">
        <f>H34-F34</f>
        <v>-676300</v>
      </c>
      <c r="K34" s="954"/>
      <c r="L34" s="258" t="s">
        <v>328</v>
      </c>
      <c r="M34" s="410">
        <v>2130700</v>
      </c>
      <c r="N34" s="322">
        <v>437000</v>
      </c>
      <c r="O34" s="419">
        <f t="shared" si="6"/>
        <v>2567700</v>
      </c>
      <c r="S34" s="430"/>
      <c r="T34" s="440" t="s">
        <v>419</v>
      </c>
      <c r="U34" s="452">
        <v>24025000</v>
      </c>
      <c r="V34" s="452">
        <v>25130000</v>
      </c>
      <c r="W34" s="457">
        <f t="shared" si="5"/>
        <v>1105000</v>
      </c>
      <c r="X34" s="496" t="s">
        <v>564</v>
      </c>
      <c r="Y34" s="519">
        <f>'[1]２０１８年中間決算（11 月16日）'!AE26-1494000+431000+1500000+880000+1080000</f>
        <v>2397000</v>
      </c>
      <c r="Z34" s="553" t="s">
        <v>986</v>
      </c>
      <c r="AA34" s="575">
        <v>980000</v>
      </c>
    </row>
    <row r="35" spans="1:27" ht="22.5" customHeight="1">
      <c r="A35" s="215"/>
      <c r="B35" s="215" t="s">
        <v>112</v>
      </c>
      <c r="E35" s="241"/>
      <c r="F35" s="792">
        <f>V41</f>
        <v>2259000</v>
      </c>
      <c r="G35" s="793"/>
      <c r="H35" s="792">
        <f>収支計算書!C27</f>
        <v>2629000</v>
      </c>
      <c r="I35" s="793"/>
      <c r="J35" s="953">
        <f>H35-F35</f>
        <v>370000</v>
      </c>
      <c r="K35" s="954"/>
      <c r="L35" s="258" t="s">
        <v>906</v>
      </c>
      <c r="M35" s="410">
        <v>1624000</v>
      </c>
      <c r="N35" s="322">
        <v>224000</v>
      </c>
      <c r="O35" s="419">
        <f t="shared" si="6"/>
        <v>1848000</v>
      </c>
      <c r="S35" s="430"/>
      <c r="T35" s="441"/>
      <c r="U35" s="455"/>
      <c r="V35" s="455"/>
      <c r="W35" s="455"/>
      <c r="X35" s="497" t="s">
        <v>895</v>
      </c>
      <c r="Y35" s="520">
        <v>50000</v>
      </c>
      <c r="Z35" s="554"/>
      <c r="AA35" s="576"/>
    </row>
    <row r="36" spans="1:27" ht="22.5" customHeight="1">
      <c r="A36" s="215"/>
      <c r="B36" s="226" t="s">
        <v>352</v>
      </c>
      <c r="C36" s="231"/>
      <c r="D36" s="231"/>
      <c r="E36" s="242"/>
      <c r="F36" s="808">
        <v>0</v>
      </c>
      <c r="G36" s="809"/>
      <c r="H36" s="792">
        <f>収支計算書!C38</f>
        <v>130300</v>
      </c>
      <c r="I36" s="793"/>
      <c r="J36" s="980">
        <f>H36-F36</f>
        <v>130300</v>
      </c>
      <c r="K36" s="981"/>
      <c r="L36" s="258" t="s">
        <v>908</v>
      </c>
      <c r="M36" s="410">
        <v>502000</v>
      </c>
      <c r="N36" s="322">
        <v>132000</v>
      </c>
      <c r="O36" s="419">
        <f t="shared" si="6"/>
        <v>634000</v>
      </c>
      <c r="S36" s="432"/>
      <c r="T36" s="439"/>
      <c r="U36" s="454"/>
      <c r="V36" s="460"/>
      <c r="W36" s="473">
        <f t="shared" ref="W36:W43" si="7">V36-U36</f>
        <v>0</v>
      </c>
      <c r="X36" s="495" t="s">
        <v>113</v>
      </c>
      <c r="Y36" s="521">
        <v>1040000</v>
      </c>
      <c r="Z36" s="555" t="s">
        <v>18</v>
      </c>
      <c r="AA36" s="534">
        <f>SUM(Y33:Y36,AA33,AA34)</f>
        <v>14067000</v>
      </c>
    </row>
    <row r="37" spans="1:27" ht="22.5" customHeight="1">
      <c r="A37" s="215"/>
      <c r="B37" s="227" t="s">
        <v>117</v>
      </c>
      <c r="C37" s="232"/>
      <c r="D37" s="232"/>
      <c r="E37" s="243"/>
      <c r="F37" s="810">
        <f>SUM(F38:G43)</f>
        <v>0</v>
      </c>
      <c r="G37" s="811"/>
      <c r="H37" s="810">
        <f>SUM(H38:I43)</f>
        <v>0</v>
      </c>
      <c r="I37" s="811"/>
      <c r="J37" s="982">
        <f t="shared" ref="J37:J43" si="8">F37-H37</f>
        <v>0</v>
      </c>
      <c r="K37" s="983"/>
      <c r="L37" s="258" t="s">
        <v>313</v>
      </c>
      <c r="M37" s="410">
        <v>1023000</v>
      </c>
      <c r="N37" s="322">
        <v>445000</v>
      </c>
      <c r="O37" s="419">
        <f t="shared" si="6"/>
        <v>1468000</v>
      </c>
      <c r="S37" s="963" t="s">
        <v>92</v>
      </c>
      <c r="T37" s="964"/>
      <c r="U37" s="454">
        <f>SUM(U38:U43)</f>
        <v>16789000</v>
      </c>
      <c r="V37" s="454">
        <v>17219000</v>
      </c>
      <c r="W37" s="471">
        <f t="shared" si="7"/>
        <v>430000</v>
      </c>
      <c r="X37" s="498"/>
      <c r="Y37" s="522" t="s">
        <v>108</v>
      </c>
      <c r="Z37" s="540" t="s">
        <v>127</v>
      </c>
      <c r="AA37" s="529" t="s">
        <v>18</v>
      </c>
    </row>
    <row r="38" spans="1:27" ht="22.5" customHeight="1">
      <c r="A38" s="215"/>
      <c r="B38" s="215" t="s">
        <v>41</v>
      </c>
      <c r="E38" s="241"/>
      <c r="F38" s="792">
        <v>0</v>
      </c>
      <c r="G38" s="793"/>
      <c r="H38" s="812">
        <v>0</v>
      </c>
      <c r="I38" s="813"/>
      <c r="J38" s="984">
        <f t="shared" si="8"/>
        <v>0</v>
      </c>
      <c r="K38" s="985"/>
      <c r="L38" s="258" t="s">
        <v>325</v>
      </c>
      <c r="M38" s="410">
        <v>2973400</v>
      </c>
      <c r="N38" s="322">
        <v>792000</v>
      </c>
      <c r="O38" s="419">
        <f t="shared" si="6"/>
        <v>3765400</v>
      </c>
      <c r="S38" s="430"/>
      <c r="T38" s="442" t="s">
        <v>988</v>
      </c>
      <c r="U38" s="456">
        <v>0</v>
      </c>
      <c r="V38" s="456">
        <v>0</v>
      </c>
      <c r="W38" s="457">
        <f t="shared" si="7"/>
        <v>0</v>
      </c>
      <c r="X38" s="499" t="s">
        <v>469</v>
      </c>
      <c r="Y38" s="523">
        <v>2000000</v>
      </c>
      <c r="Z38" s="556">
        <v>250000</v>
      </c>
      <c r="AA38" s="577">
        <f t="shared" ref="AA38:AA45" si="9">SUM(Y38:Z38)</f>
        <v>2250000</v>
      </c>
    </row>
    <row r="39" spans="1:27" ht="22.5" customHeight="1">
      <c r="A39" s="215"/>
      <c r="B39" s="215" t="s">
        <v>51</v>
      </c>
      <c r="E39" s="241"/>
      <c r="F39" s="792">
        <v>0</v>
      </c>
      <c r="G39" s="793"/>
      <c r="H39" s="792">
        <v>0</v>
      </c>
      <c r="I39" s="793"/>
      <c r="J39" s="984">
        <f t="shared" si="8"/>
        <v>0</v>
      </c>
      <c r="K39" s="985"/>
      <c r="L39" s="258" t="s">
        <v>668</v>
      </c>
      <c r="M39" s="410">
        <v>230000</v>
      </c>
      <c r="N39" s="322">
        <v>44000</v>
      </c>
      <c r="O39" s="419">
        <f t="shared" si="6"/>
        <v>274000</v>
      </c>
      <c r="S39" s="430"/>
      <c r="T39" s="437" t="s">
        <v>989</v>
      </c>
      <c r="U39" s="453">
        <v>2000000</v>
      </c>
      <c r="V39" s="453">
        <v>1600000</v>
      </c>
      <c r="W39" s="474">
        <f t="shared" si="7"/>
        <v>-400000</v>
      </c>
      <c r="X39" s="491" t="s">
        <v>310</v>
      </c>
      <c r="Y39" s="524">
        <v>470000</v>
      </c>
      <c r="Z39" s="536">
        <v>330000</v>
      </c>
      <c r="AA39" s="578">
        <f t="shared" si="9"/>
        <v>800000</v>
      </c>
    </row>
    <row r="40" spans="1:27" ht="22.5" customHeight="1">
      <c r="A40" s="215"/>
      <c r="B40" s="215" t="s">
        <v>93</v>
      </c>
      <c r="E40" s="241"/>
      <c r="F40" s="792">
        <v>0</v>
      </c>
      <c r="G40" s="793"/>
      <c r="H40" s="792">
        <v>0</v>
      </c>
      <c r="I40" s="793"/>
      <c r="J40" s="984">
        <f t="shared" si="8"/>
        <v>0</v>
      </c>
      <c r="K40" s="985"/>
      <c r="L40" s="267" t="s">
        <v>916</v>
      </c>
      <c r="M40" s="410">
        <f>477000+186000+201000+136000+192000</f>
        <v>1192000</v>
      </c>
      <c r="N40" s="322">
        <v>0</v>
      </c>
      <c r="O40" s="419">
        <f t="shared" si="6"/>
        <v>1192000</v>
      </c>
      <c r="S40" s="430"/>
      <c r="T40" s="437" t="s">
        <v>35</v>
      </c>
      <c r="U40" s="453">
        <v>12610000</v>
      </c>
      <c r="V40" s="453">
        <v>13360000</v>
      </c>
      <c r="W40" s="453">
        <f t="shared" si="7"/>
        <v>750000</v>
      </c>
      <c r="X40" s="491" t="s">
        <v>758</v>
      </c>
      <c r="Y40" s="524">
        <v>2000000</v>
      </c>
      <c r="Z40" s="536">
        <v>350000</v>
      </c>
      <c r="AA40" s="578">
        <f t="shared" si="9"/>
        <v>2350000</v>
      </c>
    </row>
    <row r="41" spans="1:27" ht="22.5" customHeight="1">
      <c r="A41" s="215"/>
      <c r="B41" s="215" t="s">
        <v>337</v>
      </c>
      <c r="E41" s="241"/>
      <c r="F41" s="792">
        <v>0</v>
      </c>
      <c r="G41" s="793"/>
      <c r="H41" s="792">
        <v>0</v>
      </c>
      <c r="I41" s="793"/>
      <c r="J41" s="984">
        <f t="shared" si="8"/>
        <v>0</v>
      </c>
      <c r="K41" s="985"/>
      <c r="L41" s="258"/>
      <c r="M41" s="299"/>
      <c r="N41" s="312"/>
      <c r="O41" s="353"/>
      <c r="S41" s="430"/>
      <c r="T41" s="441" t="s">
        <v>85</v>
      </c>
      <c r="U41" s="453">
        <v>2179000</v>
      </c>
      <c r="V41" s="453">
        <v>2259000</v>
      </c>
      <c r="W41" s="474">
        <f t="shared" si="7"/>
        <v>80000</v>
      </c>
      <c r="X41" s="491" t="s">
        <v>43</v>
      </c>
      <c r="Y41" s="524">
        <v>1550000</v>
      </c>
      <c r="Z41" s="536">
        <v>150000</v>
      </c>
      <c r="AA41" s="578">
        <f t="shared" si="9"/>
        <v>1700000</v>
      </c>
    </row>
    <row r="42" spans="1:27" ht="22.5" customHeight="1">
      <c r="A42" s="215"/>
      <c r="B42" s="215" t="s">
        <v>339</v>
      </c>
      <c r="E42" s="241"/>
      <c r="F42" s="792">
        <v>0</v>
      </c>
      <c r="G42" s="793"/>
      <c r="H42" s="792">
        <v>0</v>
      </c>
      <c r="I42" s="793"/>
      <c r="J42" s="984">
        <f t="shared" si="8"/>
        <v>0</v>
      </c>
      <c r="K42" s="985"/>
      <c r="L42" s="258"/>
      <c r="M42" s="299"/>
      <c r="N42" s="312"/>
      <c r="O42" s="353"/>
      <c r="S42" s="430"/>
      <c r="T42" s="437" t="s">
        <v>992</v>
      </c>
      <c r="U42" s="457">
        <v>0</v>
      </c>
      <c r="V42" s="457">
        <v>0</v>
      </c>
      <c r="W42" s="453">
        <f t="shared" si="7"/>
        <v>0</v>
      </c>
      <c r="X42" s="491" t="s">
        <v>908</v>
      </c>
      <c r="Y42" s="524">
        <v>470000</v>
      </c>
      <c r="Z42" s="536">
        <v>130000</v>
      </c>
      <c r="AA42" s="578">
        <f t="shared" si="9"/>
        <v>600000</v>
      </c>
    </row>
    <row r="43" spans="1:27" ht="22.5" customHeight="1">
      <c r="A43" s="215"/>
      <c r="B43" s="215" t="s">
        <v>145</v>
      </c>
      <c r="E43" s="241"/>
      <c r="F43" s="792">
        <v>0</v>
      </c>
      <c r="G43" s="793"/>
      <c r="H43" s="792">
        <v>0</v>
      </c>
      <c r="I43" s="793"/>
      <c r="J43" s="984">
        <f t="shared" si="8"/>
        <v>0</v>
      </c>
      <c r="K43" s="985"/>
      <c r="L43" s="259"/>
      <c r="M43" s="411"/>
      <c r="N43" s="319"/>
      <c r="O43" s="353"/>
      <c r="S43" s="430"/>
      <c r="T43" s="438" t="s">
        <v>881</v>
      </c>
      <c r="U43" s="453">
        <v>0</v>
      </c>
      <c r="V43" s="453">
        <v>0</v>
      </c>
      <c r="W43" s="453">
        <f t="shared" si="7"/>
        <v>0</v>
      </c>
      <c r="X43" s="491" t="s">
        <v>729</v>
      </c>
      <c r="Y43" s="524">
        <v>3000000</v>
      </c>
      <c r="Z43" s="536">
        <v>800000</v>
      </c>
      <c r="AA43" s="578">
        <f t="shared" si="9"/>
        <v>3800000</v>
      </c>
    </row>
    <row r="44" spans="1:27" ht="22.5" customHeight="1">
      <c r="A44" s="217"/>
      <c r="B44" s="217" t="s">
        <v>347</v>
      </c>
      <c r="C44" s="229"/>
      <c r="D44" s="229"/>
      <c r="E44" s="245"/>
      <c r="F44" s="247"/>
      <c r="G44" s="239">
        <v>0</v>
      </c>
      <c r="H44" s="217"/>
      <c r="I44" s="245">
        <v>0</v>
      </c>
      <c r="J44" s="399"/>
      <c r="K44" s="401">
        <v>0</v>
      </c>
      <c r="L44" s="255" t="s">
        <v>18</v>
      </c>
      <c r="M44" s="309">
        <f>SUM(M32:M43)</f>
        <v>12683700</v>
      </c>
      <c r="N44" s="344">
        <f>SUM(N32:N43)</f>
        <v>2629000</v>
      </c>
      <c r="O44" s="364">
        <f>SUM(O32:O43)</f>
        <v>15312700</v>
      </c>
      <c r="S44" s="430"/>
      <c r="T44" s="437"/>
      <c r="U44" s="453"/>
      <c r="V44" s="453"/>
      <c r="W44" s="453"/>
      <c r="X44" s="491" t="s">
        <v>313</v>
      </c>
      <c r="Y44" s="524">
        <v>800000</v>
      </c>
      <c r="Z44" s="536">
        <v>150000</v>
      </c>
      <c r="AA44" s="578">
        <f t="shared" si="9"/>
        <v>950000</v>
      </c>
    </row>
    <row r="45" spans="1:27" ht="22.5" customHeight="1">
      <c r="A45" s="215" t="s">
        <v>124</v>
      </c>
      <c r="F45" s="802">
        <f>F46+F47</f>
        <v>2001000</v>
      </c>
      <c r="G45" s="803"/>
      <c r="H45" s="802">
        <f>H46+H47</f>
        <v>3418415</v>
      </c>
      <c r="I45" s="803"/>
      <c r="J45" s="986">
        <f>H45-F45</f>
        <v>1417415</v>
      </c>
      <c r="K45" s="987"/>
      <c r="L45" s="262"/>
      <c r="M45" s="302"/>
      <c r="N45" s="302"/>
      <c r="O45" s="362"/>
      <c r="S45" s="430"/>
      <c r="T45" s="437"/>
      <c r="U45" s="453"/>
      <c r="V45" s="453"/>
      <c r="W45" s="453"/>
      <c r="X45" s="491" t="s">
        <v>820</v>
      </c>
      <c r="Y45" s="525">
        <f>AL45</f>
        <v>0</v>
      </c>
      <c r="Z45" s="536">
        <f>AM45</f>
        <v>0</v>
      </c>
      <c r="AA45" s="578">
        <f t="shared" si="9"/>
        <v>0</v>
      </c>
    </row>
    <row r="46" spans="1:27" ht="22.5" customHeight="1">
      <c r="A46" s="215"/>
      <c r="B46" s="228" t="s">
        <v>326</v>
      </c>
      <c r="C46" s="233"/>
      <c r="D46" s="233"/>
      <c r="E46" s="244"/>
      <c r="F46" s="816">
        <f>収支計算書!B45</f>
        <v>1000</v>
      </c>
      <c r="G46" s="817"/>
      <c r="H46" s="816">
        <f>収支計算書!C45</f>
        <v>243</v>
      </c>
      <c r="I46" s="817"/>
      <c r="J46" s="988">
        <f>H46-F46</f>
        <v>-757</v>
      </c>
      <c r="K46" s="989"/>
      <c r="L46" s="820"/>
      <c r="M46" s="821"/>
      <c r="N46" s="821"/>
      <c r="O46" s="822"/>
      <c r="S46" s="430"/>
      <c r="T46" s="437"/>
      <c r="U46" s="453"/>
      <c r="V46" s="453"/>
      <c r="W46" s="453"/>
      <c r="X46" s="491"/>
      <c r="Y46" s="525"/>
      <c r="Z46" s="536"/>
      <c r="AA46" s="578"/>
    </row>
    <row r="47" spans="1:27" ht="22.5" customHeight="1">
      <c r="A47" s="217"/>
      <c r="B47" s="217" t="s">
        <v>606</v>
      </c>
      <c r="C47" s="229"/>
      <c r="D47" s="229"/>
      <c r="E47" s="229"/>
      <c r="F47" s="802">
        <f>収支計算書!B47</f>
        <v>2000000</v>
      </c>
      <c r="G47" s="803"/>
      <c r="H47" s="802">
        <f>収支計算書!C47</f>
        <v>3418172</v>
      </c>
      <c r="I47" s="803"/>
      <c r="J47" s="986">
        <f>H47-F47</f>
        <v>1418172</v>
      </c>
      <c r="K47" s="987"/>
      <c r="L47" s="990" t="s">
        <v>589</v>
      </c>
      <c r="M47" s="991"/>
      <c r="N47" s="991"/>
      <c r="O47" s="992"/>
      <c r="S47" s="430"/>
      <c r="T47" s="437"/>
      <c r="U47" s="453"/>
      <c r="V47" s="453"/>
      <c r="W47" s="453"/>
      <c r="X47" s="491"/>
      <c r="Y47" s="526"/>
      <c r="Z47" s="536"/>
      <c r="AA47" s="578"/>
    </row>
    <row r="48" spans="1:27" ht="22.5" customHeight="1">
      <c r="A48" s="993" t="s">
        <v>87</v>
      </c>
      <c r="B48" s="994"/>
      <c r="C48" s="994"/>
      <c r="D48" s="994"/>
      <c r="E48" s="995"/>
      <c r="F48" s="996">
        <f>F9+F11+F22+F25+F27+F31+F45</f>
        <v>61441000</v>
      </c>
      <c r="G48" s="994"/>
      <c r="H48" s="996">
        <f>H9+H11+H22+H25+H27+H31+H45</f>
        <v>62051365</v>
      </c>
      <c r="I48" s="994"/>
      <c r="J48" s="997">
        <f>H48-F48</f>
        <v>610365</v>
      </c>
      <c r="K48" s="998"/>
      <c r="L48" s="396"/>
      <c r="M48" s="396"/>
      <c r="N48" s="396"/>
      <c r="O48" s="420"/>
      <c r="P48" s="38">
        <f>H48-46062739</f>
        <v>15988626</v>
      </c>
      <c r="S48" s="430"/>
      <c r="T48" s="437"/>
      <c r="U48" s="453"/>
      <c r="V48" s="453"/>
      <c r="W48" s="475"/>
      <c r="X48" s="500"/>
      <c r="Y48" s="527"/>
      <c r="Z48" s="537"/>
      <c r="AA48" s="578"/>
    </row>
    <row r="49" spans="1:27" ht="22.5" customHeight="1">
      <c r="J49" s="400"/>
      <c r="K49" s="400"/>
      <c r="S49" s="432"/>
      <c r="T49" s="439"/>
      <c r="U49" s="454"/>
      <c r="V49" s="460"/>
      <c r="W49" s="454"/>
      <c r="X49" s="489" t="s">
        <v>18</v>
      </c>
      <c r="Y49" s="528">
        <f>SUM(Y38:Y48)</f>
        <v>10290000</v>
      </c>
      <c r="Z49" s="557">
        <f>SUM(Z38:Z48)</f>
        <v>2160000</v>
      </c>
      <c r="AA49" s="579">
        <f>SUM(AA38:AA48)</f>
        <v>12450000</v>
      </c>
    </row>
    <row r="50" spans="1:27" ht="22.5" customHeight="1">
      <c r="A50" s="773" t="s">
        <v>6</v>
      </c>
      <c r="B50" s="773"/>
      <c r="C50" s="773"/>
      <c r="D50" s="773"/>
      <c r="E50" s="773"/>
      <c r="F50" s="773" t="s">
        <v>178</v>
      </c>
      <c r="G50" s="773"/>
      <c r="H50" s="927" t="s">
        <v>181</v>
      </c>
      <c r="I50" s="927"/>
      <c r="J50" s="999" t="s">
        <v>356</v>
      </c>
      <c r="K50" s="999"/>
      <c r="L50" s="1000" t="s">
        <v>65</v>
      </c>
      <c r="M50" s="1001"/>
      <c r="N50" s="1001"/>
      <c r="O50" s="1002"/>
      <c r="S50" s="963" t="s">
        <v>952</v>
      </c>
      <c r="T50" s="964"/>
      <c r="U50" s="454">
        <v>2501000</v>
      </c>
      <c r="V50" s="454">
        <v>2001000</v>
      </c>
      <c r="W50" s="476">
        <f>V50-U50</f>
        <v>-500000</v>
      </c>
      <c r="X50" s="975"/>
      <c r="Y50" s="976"/>
      <c r="Z50" s="976"/>
      <c r="AA50" s="977"/>
    </row>
    <row r="51" spans="1:27" ht="22.5" customHeight="1">
      <c r="A51" s="216" t="s">
        <v>138</v>
      </c>
      <c r="B51" s="224"/>
      <c r="C51" s="224"/>
      <c r="D51" s="224"/>
      <c r="E51" s="238"/>
      <c r="F51" s="829"/>
      <c r="G51" s="830"/>
      <c r="H51" s="829"/>
      <c r="I51" s="830"/>
      <c r="J51" s="973"/>
      <c r="K51" s="974"/>
      <c r="L51" s="216"/>
      <c r="M51" s="224"/>
      <c r="N51" s="224"/>
      <c r="O51" s="252"/>
      <c r="S51" s="430"/>
      <c r="T51" s="440" t="s">
        <v>742</v>
      </c>
      <c r="U51" s="452">
        <v>1000</v>
      </c>
      <c r="V51" s="452">
        <v>1000</v>
      </c>
      <c r="W51" s="477">
        <f>V51-U51</f>
        <v>0</v>
      </c>
      <c r="X51" s="1003"/>
      <c r="Y51" s="1004"/>
      <c r="Z51" s="1004"/>
      <c r="AA51" s="1005"/>
    </row>
    <row r="52" spans="1:27" ht="22.5" customHeight="1">
      <c r="A52" s="215" t="s">
        <v>140</v>
      </c>
      <c r="B52" s="229"/>
      <c r="C52" s="229"/>
      <c r="D52" s="229"/>
      <c r="E52" s="236"/>
      <c r="F52" s="802">
        <f>SUM(F53:G70)</f>
        <v>53468000</v>
      </c>
      <c r="G52" s="805"/>
      <c r="H52" s="802">
        <f>SUM(H53:I70)</f>
        <v>53970285</v>
      </c>
      <c r="I52" s="805"/>
      <c r="J52" s="953">
        <f t="shared" ref="J52:J70" si="10">H52-F52</f>
        <v>502285</v>
      </c>
      <c r="K52" s="954"/>
      <c r="L52" s="229"/>
      <c r="M52" s="229"/>
      <c r="N52" s="229"/>
      <c r="O52" s="245"/>
      <c r="P52" s="234">
        <f>H52-14430465</f>
        <v>39539820</v>
      </c>
      <c r="S52" s="433"/>
      <c r="T52" s="443" t="s">
        <v>993</v>
      </c>
      <c r="U52" s="458">
        <v>2500000</v>
      </c>
      <c r="V52" s="467">
        <v>2000000</v>
      </c>
      <c r="W52" s="478">
        <f>V52-U52</f>
        <v>-500000</v>
      </c>
      <c r="X52" s="1006" t="s">
        <v>21</v>
      </c>
      <c r="Y52" s="1007"/>
      <c r="Z52" s="1007"/>
      <c r="AA52" s="1008"/>
    </row>
    <row r="53" spans="1:27" ht="22.5" customHeight="1">
      <c r="A53" s="215"/>
      <c r="B53" s="216" t="s">
        <v>143</v>
      </c>
      <c r="C53" s="224"/>
      <c r="D53" s="224"/>
      <c r="E53" s="224"/>
      <c r="F53" s="784">
        <f>収支計算書!B57</f>
        <v>19608000</v>
      </c>
      <c r="G53" s="785"/>
      <c r="H53" s="782">
        <f>収支計算書!C57</f>
        <v>18353781</v>
      </c>
      <c r="I53" s="783"/>
      <c r="J53" s="950">
        <f t="shared" si="10"/>
        <v>-1254219</v>
      </c>
      <c r="K53" s="951"/>
      <c r="L53" s="831" t="s">
        <v>40</v>
      </c>
      <c r="M53" s="832"/>
      <c r="N53" s="833" t="s">
        <v>233</v>
      </c>
      <c r="O53" s="834"/>
      <c r="P53" s="234">
        <f>H75-3143189</f>
        <v>2070007</v>
      </c>
      <c r="S53" s="1009" t="s">
        <v>994</v>
      </c>
      <c r="T53" s="1010"/>
      <c r="U53" s="459">
        <f>U16+U18+U28+U31+U33+U37+U50</f>
        <v>59886000</v>
      </c>
      <c r="V53" s="459">
        <f>V16+V18+V28+V31+V33+V37+V50</f>
        <v>61441000</v>
      </c>
      <c r="W53" s="479">
        <f>V53-U53</f>
        <v>1555000</v>
      </c>
      <c r="X53" s="1011"/>
      <c r="Y53" s="1012"/>
      <c r="Z53" s="1012"/>
      <c r="AA53" s="1013"/>
    </row>
    <row r="54" spans="1:27" ht="22.5" customHeight="1">
      <c r="A54" s="215"/>
      <c r="B54" s="215" t="s">
        <v>148</v>
      </c>
      <c r="F54" s="792">
        <v>0</v>
      </c>
      <c r="G54" s="793"/>
      <c r="H54" s="792">
        <v>0</v>
      </c>
      <c r="I54" s="793"/>
      <c r="J54" s="953">
        <f t="shared" si="10"/>
        <v>0</v>
      </c>
      <c r="K54" s="954"/>
      <c r="L54" s="260" t="s">
        <v>186</v>
      </c>
      <c r="M54" s="303">
        <v>2414524</v>
      </c>
      <c r="N54" s="345" t="s">
        <v>286</v>
      </c>
      <c r="O54" s="357">
        <v>426364</v>
      </c>
      <c r="P54" s="234">
        <f>H93-17573654</f>
        <v>41609827</v>
      </c>
      <c r="S54" s="976"/>
      <c r="T54" s="976"/>
      <c r="U54" s="976"/>
      <c r="V54" s="976"/>
      <c r="W54" s="976"/>
      <c r="X54" s="976"/>
      <c r="Y54" s="976"/>
      <c r="Z54" s="976"/>
      <c r="AA54" s="976"/>
    </row>
    <row r="55" spans="1:27" ht="22.5" customHeight="1">
      <c r="A55" s="215"/>
      <c r="B55" s="215" t="s">
        <v>153</v>
      </c>
      <c r="F55" s="792">
        <f t="shared" ref="F55:F70" si="11">V60</f>
        <v>1000000</v>
      </c>
      <c r="G55" s="793"/>
      <c r="H55" s="792">
        <f>収支計算書!C60</f>
        <v>1562000</v>
      </c>
      <c r="I55" s="793"/>
      <c r="J55" s="953">
        <f t="shared" si="10"/>
        <v>562000</v>
      </c>
      <c r="K55" s="954"/>
      <c r="L55" s="258" t="s">
        <v>667</v>
      </c>
      <c r="M55" s="312">
        <v>887486</v>
      </c>
      <c r="N55" s="345" t="s">
        <v>206</v>
      </c>
      <c r="O55" s="159">
        <v>61458</v>
      </c>
      <c r="S55" s="1014" t="s">
        <v>995</v>
      </c>
      <c r="T55" s="1015"/>
      <c r="U55" s="434" t="s">
        <v>745</v>
      </c>
      <c r="V55" s="434" t="s">
        <v>178</v>
      </c>
      <c r="W55" s="434" t="s">
        <v>977</v>
      </c>
      <c r="X55" s="1016" t="s">
        <v>65</v>
      </c>
      <c r="Y55" s="1017"/>
      <c r="Z55" s="1017"/>
      <c r="AA55" s="1018"/>
    </row>
    <row r="56" spans="1:27" ht="22.5" customHeight="1">
      <c r="A56" s="215"/>
      <c r="B56" s="215" t="s">
        <v>156</v>
      </c>
      <c r="F56" s="792">
        <f t="shared" si="11"/>
        <v>8000000</v>
      </c>
      <c r="G56" s="793"/>
      <c r="H56" s="792">
        <f>収支計算書!C61</f>
        <v>9160163</v>
      </c>
      <c r="I56" s="793"/>
      <c r="J56" s="953">
        <f t="shared" si="10"/>
        <v>1160163</v>
      </c>
      <c r="K56" s="954"/>
      <c r="L56" s="258" t="s">
        <v>328</v>
      </c>
      <c r="M56" s="312">
        <v>1721584</v>
      </c>
      <c r="N56" s="345" t="s">
        <v>195</v>
      </c>
      <c r="O56" s="159">
        <v>650678</v>
      </c>
      <c r="P56" s="234">
        <f>H56-O72</f>
        <v>0</v>
      </c>
      <c r="S56" s="957" t="s">
        <v>138</v>
      </c>
      <c r="T56" s="958"/>
      <c r="U56" s="449"/>
      <c r="V56" s="449"/>
      <c r="W56" s="449"/>
      <c r="X56" s="1019" t="s">
        <v>40</v>
      </c>
      <c r="Y56" s="1020"/>
      <c r="Z56" s="1019" t="s">
        <v>233</v>
      </c>
      <c r="AA56" s="1020"/>
    </row>
    <row r="57" spans="1:27" ht="22.5" customHeight="1">
      <c r="A57" s="215"/>
      <c r="B57" s="215" t="s">
        <v>81</v>
      </c>
      <c r="F57" s="792">
        <f t="shared" si="11"/>
        <v>300000</v>
      </c>
      <c r="G57" s="793"/>
      <c r="H57" s="792">
        <f>収支計算書!C62</f>
        <v>0</v>
      </c>
      <c r="I57" s="793"/>
      <c r="J57" s="953">
        <f t="shared" si="10"/>
        <v>-300000</v>
      </c>
      <c r="K57" s="954"/>
      <c r="L57" s="258" t="s">
        <v>906</v>
      </c>
      <c r="M57" s="312">
        <v>1467558</v>
      </c>
      <c r="N57" s="345" t="s">
        <v>215</v>
      </c>
      <c r="O57" s="159">
        <v>1981666</v>
      </c>
      <c r="S57" s="978" t="s">
        <v>140</v>
      </c>
      <c r="T57" s="979"/>
      <c r="U57" s="460">
        <f>SUM(U58:U78)</f>
        <v>52283000</v>
      </c>
      <c r="V57" s="460">
        <f>SUM(V58:V78)</f>
        <v>53468000</v>
      </c>
      <c r="W57" s="476">
        <f t="shared" ref="W57:W75" si="12">V57-U57</f>
        <v>1185000</v>
      </c>
      <c r="X57" s="501" t="s">
        <v>186</v>
      </c>
      <c r="Y57" s="530">
        <f>1950000</f>
        <v>1950000</v>
      </c>
      <c r="Z57" s="501" t="s">
        <v>331</v>
      </c>
      <c r="AA57" s="577">
        <v>430000</v>
      </c>
    </row>
    <row r="58" spans="1:27" ht="22.5" customHeight="1">
      <c r="A58" s="215"/>
      <c r="B58" s="215" t="s">
        <v>75</v>
      </c>
      <c r="F58" s="792">
        <f t="shared" si="11"/>
        <v>1000000</v>
      </c>
      <c r="G58" s="793"/>
      <c r="H58" s="792">
        <f>収支計算書!C63</f>
        <v>1087934</v>
      </c>
      <c r="I58" s="793"/>
      <c r="J58" s="953">
        <f t="shared" si="10"/>
        <v>87934</v>
      </c>
      <c r="K58" s="954"/>
      <c r="L58" s="258" t="s">
        <v>908</v>
      </c>
      <c r="M58" s="312">
        <v>714981</v>
      </c>
      <c r="N58" s="346" t="s">
        <v>193</v>
      </c>
      <c r="O58" s="159">
        <v>5814369</v>
      </c>
      <c r="S58" s="430"/>
      <c r="T58" s="440" t="s">
        <v>996</v>
      </c>
      <c r="U58" s="461">
        <v>18678000</v>
      </c>
      <c r="V58" s="468">
        <v>19608000</v>
      </c>
      <c r="W58" s="477">
        <f t="shared" si="12"/>
        <v>930000</v>
      </c>
      <c r="X58" s="497" t="s">
        <v>310</v>
      </c>
      <c r="Y58" s="531">
        <f>800000</f>
        <v>800000</v>
      </c>
      <c r="Z58" s="494" t="s">
        <v>568</v>
      </c>
      <c r="AA58" s="578">
        <v>90000</v>
      </c>
    </row>
    <row r="59" spans="1:27" ht="22.5" customHeight="1">
      <c r="A59" s="215"/>
      <c r="B59" s="215" t="s">
        <v>56</v>
      </c>
      <c r="F59" s="792">
        <f t="shared" si="11"/>
        <v>3800000</v>
      </c>
      <c r="G59" s="793"/>
      <c r="H59" s="792">
        <f>収支計算書!C64</f>
        <v>4571286</v>
      </c>
      <c r="I59" s="793"/>
      <c r="J59" s="953">
        <f t="shared" si="10"/>
        <v>771286</v>
      </c>
      <c r="K59" s="954"/>
      <c r="L59" s="258" t="s">
        <v>313</v>
      </c>
      <c r="M59" s="312">
        <v>1285268</v>
      </c>
      <c r="N59" s="345" t="s">
        <v>1261</v>
      </c>
      <c r="O59" s="159">
        <v>1003920</v>
      </c>
      <c r="S59" s="430"/>
      <c r="T59" s="437" t="s">
        <v>997</v>
      </c>
      <c r="U59" s="462">
        <v>0</v>
      </c>
      <c r="V59" s="462">
        <v>0</v>
      </c>
      <c r="W59" s="453">
        <f t="shared" si="12"/>
        <v>0</v>
      </c>
      <c r="X59" s="494" t="s">
        <v>758</v>
      </c>
      <c r="Y59" s="531">
        <f>1650000</f>
        <v>1650000</v>
      </c>
      <c r="Z59" s="494" t="s">
        <v>756</v>
      </c>
      <c r="AA59" s="578">
        <v>570000</v>
      </c>
    </row>
    <row r="60" spans="1:27" ht="22.5" customHeight="1">
      <c r="A60" s="215"/>
      <c r="B60" s="215" t="s">
        <v>157</v>
      </c>
      <c r="F60" s="792">
        <f t="shared" si="11"/>
        <v>2000000</v>
      </c>
      <c r="G60" s="793"/>
      <c r="H60" s="792">
        <f>収支計算書!C65</f>
        <v>3890122</v>
      </c>
      <c r="I60" s="793"/>
      <c r="J60" s="953">
        <f t="shared" si="10"/>
        <v>1890122</v>
      </c>
      <c r="K60" s="954"/>
      <c r="L60" s="258" t="s">
        <v>325</v>
      </c>
      <c r="M60" s="312">
        <v>2448664</v>
      </c>
      <c r="N60" s="345" t="s">
        <v>109</v>
      </c>
      <c r="O60" s="159">
        <v>891595</v>
      </c>
      <c r="S60" s="430"/>
      <c r="T60" s="437" t="s">
        <v>998</v>
      </c>
      <c r="U60" s="462">
        <v>1100000</v>
      </c>
      <c r="V60" s="462">
        <v>1000000</v>
      </c>
      <c r="W60" s="474">
        <f t="shared" si="12"/>
        <v>-100000</v>
      </c>
      <c r="X60" s="494" t="s">
        <v>626</v>
      </c>
      <c r="Y60" s="531">
        <f>1570000</f>
        <v>1570000</v>
      </c>
      <c r="Z60" s="494" t="s">
        <v>27</v>
      </c>
      <c r="AA60" s="578">
        <v>1500000</v>
      </c>
    </row>
    <row r="61" spans="1:27" ht="22.5" customHeight="1">
      <c r="A61" s="215"/>
      <c r="B61" s="215" t="s">
        <v>162</v>
      </c>
      <c r="F61" s="792">
        <f t="shared" si="11"/>
        <v>250000</v>
      </c>
      <c r="G61" s="793"/>
      <c r="H61" s="792">
        <f>収支計算書!C66</f>
        <v>239358</v>
      </c>
      <c r="I61" s="793"/>
      <c r="J61" s="953">
        <f t="shared" si="10"/>
        <v>-10642</v>
      </c>
      <c r="K61" s="954"/>
      <c r="L61" s="258" t="s">
        <v>668</v>
      </c>
      <c r="M61" s="312">
        <v>380786</v>
      </c>
      <c r="N61" s="345" t="s">
        <v>204</v>
      </c>
      <c r="O61" s="159">
        <v>1169217</v>
      </c>
      <c r="S61" s="430"/>
      <c r="T61" s="437" t="s">
        <v>1000</v>
      </c>
      <c r="U61" s="462">
        <v>8000000</v>
      </c>
      <c r="V61" s="462">
        <v>8000000</v>
      </c>
      <c r="W61" s="474">
        <f t="shared" si="12"/>
        <v>0</v>
      </c>
      <c r="X61" s="494" t="s">
        <v>908</v>
      </c>
      <c r="Y61" s="531">
        <f>600000</f>
        <v>600000</v>
      </c>
      <c r="Z61" s="494" t="s">
        <v>1001</v>
      </c>
      <c r="AA61" s="578">
        <v>5120000</v>
      </c>
    </row>
    <row r="62" spans="1:27" ht="22.5" customHeight="1">
      <c r="A62" s="215"/>
      <c r="B62" s="215" t="s">
        <v>160</v>
      </c>
      <c r="F62" s="792">
        <f t="shared" si="11"/>
        <v>350000</v>
      </c>
      <c r="G62" s="793"/>
      <c r="H62" s="792">
        <f>収支計算書!C67</f>
        <v>15682</v>
      </c>
      <c r="I62" s="793"/>
      <c r="J62" s="953">
        <f t="shared" si="10"/>
        <v>-334318</v>
      </c>
      <c r="K62" s="954"/>
      <c r="L62" s="258" t="s">
        <v>916</v>
      </c>
      <c r="M62" s="312">
        <f>183276+50454+10220+39292+12660+58000+85045+98720+37000+32080+32080+32080+81251</f>
        <v>752158</v>
      </c>
      <c r="N62" s="345" t="s">
        <v>203</v>
      </c>
      <c r="O62" s="159">
        <v>1227480</v>
      </c>
      <c r="S62" s="430"/>
      <c r="T62" s="437" t="s">
        <v>512</v>
      </c>
      <c r="U62" s="462">
        <v>300000</v>
      </c>
      <c r="V62" s="469">
        <v>300000</v>
      </c>
      <c r="W62" s="474">
        <f t="shared" si="12"/>
        <v>0</v>
      </c>
      <c r="X62" s="494" t="s">
        <v>278</v>
      </c>
      <c r="Y62" s="531">
        <f>AA33</f>
        <v>8600000</v>
      </c>
      <c r="Z62" s="494" t="s">
        <v>1002</v>
      </c>
      <c r="AA62" s="578">
        <v>940000</v>
      </c>
    </row>
    <row r="63" spans="1:27" ht="22.5" customHeight="1">
      <c r="A63" s="215"/>
      <c r="B63" s="215" t="s">
        <v>100</v>
      </c>
      <c r="F63" s="792">
        <f t="shared" si="11"/>
        <v>55000</v>
      </c>
      <c r="G63" s="793"/>
      <c r="H63" s="792">
        <f>収支計算書!C68</f>
        <v>44925</v>
      </c>
      <c r="I63" s="793"/>
      <c r="J63" s="953">
        <f t="shared" si="10"/>
        <v>-10075</v>
      </c>
      <c r="K63" s="954"/>
      <c r="L63" s="272" t="s">
        <v>278</v>
      </c>
      <c r="M63" s="312">
        <v>6397673</v>
      </c>
      <c r="N63" s="345"/>
      <c r="O63" s="159"/>
      <c r="P63" s="185" t="s">
        <v>1262</v>
      </c>
      <c r="S63" s="430"/>
      <c r="T63" s="437" t="s">
        <v>762</v>
      </c>
      <c r="U63" s="462">
        <v>220000</v>
      </c>
      <c r="V63" s="469">
        <v>1000000</v>
      </c>
      <c r="W63" s="474">
        <f t="shared" si="12"/>
        <v>780000</v>
      </c>
      <c r="X63" s="494" t="s">
        <v>901</v>
      </c>
      <c r="Y63" s="532">
        <f>2900000</f>
        <v>2900000</v>
      </c>
      <c r="Z63" s="494" t="s">
        <v>405</v>
      </c>
      <c r="AA63" s="578">
        <v>1100000</v>
      </c>
    </row>
    <row r="64" spans="1:27" ht="22.5" customHeight="1">
      <c r="A64" s="215"/>
      <c r="B64" s="215" t="s">
        <v>36</v>
      </c>
      <c r="F64" s="792">
        <f t="shared" si="11"/>
        <v>0</v>
      </c>
      <c r="G64" s="793"/>
      <c r="H64" s="792">
        <f>収支計算書!C69</f>
        <v>0</v>
      </c>
      <c r="I64" s="793"/>
      <c r="J64" s="953">
        <f t="shared" si="10"/>
        <v>0</v>
      </c>
      <c r="K64" s="954"/>
      <c r="L64" s="270" t="s">
        <v>1257</v>
      </c>
      <c r="M64" s="108">
        <v>1074420</v>
      </c>
      <c r="N64" s="345"/>
      <c r="O64" s="159"/>
      <c r="S64" s="430"/>
      <c r="T64" s="437" t="s">
        <v>1003</v>
      </c>
      <c r="U64" s="462">
        <v>3800000</v>
      </c>
      <c r="V64" s="469">
        <v>3800000</v>
      </c>
      <c r="W64" s="474">
        <f t="shared" si="12"/>
        <v>0</v>
      </c>
      <c r="X64" s="494" t="s">
        <v>313</v>
      </c>
      <c r="Y64" s="532">
        <f>1160000</f>
        <v>1160000</v>
      </c>
      <c r="Z64" s="502" t="s">
        <v>1004</v>
      </c>
      <c r="AA64" s="578">
        <v>1200000</v>
      </c>
    </row>
    <row r="65" spans="1:43" ht="22.5" customHeight="1">
      <c r="A65" s="215"/>
      <c r="B65" s="215" t="s">
        <v>164</v>
      </c>
      <c r="F65" s="792">
        <f t="shared" si="11"/>
        <v>200000</v>
      </c>
      <c r="G65" s="793"/>
      <c r="H65" s="792">
        <f>収支計算書!C71</f>
        <v>111064</v>
      </c>
      <c r="I65" s="793"/>
      <c r="J65" s="953">
        <f t="shared" si="10"/>
        <v>-88936</v>
      </c>
      <c r="K65" s="954"/>
      <c r="L65" s="270"/>
      <c r="M65" s="108"/>
      <c r="N65" s="345"/>
      <c r="O65" s="369"/>
      <c r="S65" s="430"/>
      <c r="T65" s="437" t="s">
        <v>341</v>
      </c>
      <c r="U65" s="462">
        <v>2000000</v>
      </c>
      <c r="V65" s="469">
        <v>2000000</v>
      </c>
      <c r="W65" s="474">
        <f t="shared" si="12"/>
        <v>0</v>
      </c>
      <c r="X65" s="502" t="s">
        <v>817</v>
      </c>
      <c r="Y65" s="532">
        <f>3169000+20000</f>
        <v>3189000</v>
      </c>
      <c r="Z65" s="502"/>
      <c r="AA65" s="578"/>
    </row>
    <row r="66" spans="1:43" ht="22.5" customHeight="1">
      <c r="A66" s="215"/>
      <c r="B66" s="215" t="s">
        <v>214</v>
      </c>
      <c r="F66" s="792">
        <f t="shared" si="11"/>
        <v>5700000</v>
      </c>
      <c r="G66" s="793"/>
      <c r="H66" s="792">
        <f>収支計算書!C72</f>
        <v>3995620</v>
      </c>
      <c r="I66" s="793"/>
      <c r="J66" s="953">
        <f t="shared" si="10"/>
        <v>-1704380</v>
      </c>
      <c r="K66" s="954"/>
      <c r="L66" s="275"/>
      <c r="M66" s="315"/>
      <c r="N66" s="347"/>
      <c r="O66" s="359"/>
      <c r="S66" s="430"/>
      <c r="T66" s="437" t="s">
        <v>740</v>
      </c>
      <c r="U66" s="462">
        <v>250000</v>
      </c>
      <c r="V66" s="469">
        <v>250000</v>
      </c>
      <c r="W66" s="474">
        <f t="shared" si="12"/>
        <v>0</v>
      </c>
      <c r="X66" s="503"/>
      <c r="Y66" s="533"/>
      <c r="Z66" s="558"/>
      <c r="AA66" s="578"/>
    </row>
    <row r="67" spans="1:43" ht="22.5" customHeight="1">
      <c r="A67" s="215"/>
      <c r="B67" s="215" t="s">
        <v>170</v>
      </c>
      <c r="F67" s="792">
        <f t="shared" si="11"/>
        <v>2100000</v>
      </c>
      <c r="G67" s="793"/>
      <c r="H67" s="792">
        <f>収支計算書!C73</f>
        <v>1567077</v>
      </c>
      <c r="I67" s="793"/>
      <c r="J67" s="953">
        <f t="shared" si="10"/>
        <v>-532923</v>
      </c>
      <c r="K67" s="954"/>
      <c r="L67" s="402" t="s">
        <v>766</v>
      </c>
      <c r="M67" s="412">
        <f>SUM(M54:M66)</f>
        <v>19545102</v>
      </c>
      <c r="N67" s="402" t="s">
        <v>769</v>
      </c>
      <c r="O67" s="412">
        <f>SUM(O54:O65)</f>
        <v>13226747</v>
      </c>
      <c r="S67" s="430"/>
      <c r="T67" s="437" t="s">
        <v>489</v>
      </c>
      <c r="U67" s="462">
        <v>350000</v>
      </c>
      <c r="V67" s="462">
        <v>350000</v>
      </c>
      <c r="W67" s="474">
        <f t="shared" si="12"/>
        <v>0</v>
      </c>
      <c r="X67" s="495" t="s">
        <v>18</v>
      </c>
      <c r="Y67" s="534">
        <f>SUM(Y57:Y66)</f>
        <v>22419000</v>
      </c>
      <c r="Z67" s="559" t="s">
        <v>18</v>
      </c>
      <c r="AA67" s="580">
        <f>SUM(AA57:AA65)</f>
        <v>10950000</v>
      </c>
    </row>
    <row r="68" spans="1:43" ht="22.5" customHeight="1">
      <c r="A68" s="215"/>
      <c r="B68" s="215" t="s">
        <v>64</v>
      </c>
      <c r="F68" s="792">
        <f t="shared" si="11"/>
        <v>2500000</v>
      </c>
      <c r="G68" s="793"/>
      <c r="H68" s="792">
        <f>収支計算書!C86</f>
        <v>3297503</v>
      </c>
      <c r="I68" s="842"/>
      <c r="J68" s="953">
        <f t="shared" si="10"/>
        <v>797503</v>
      </c>
      <c r="K68" s="954"/>
      <c r="L68" s="1021" t="s">
        <v>772</v>
      </c>
      <c r="M68" s="1022"/>
      <c r="N68" s="1023">
        <f>M67+O67</f>
        <v>32771849</v>
      </c>
      <c r="O68" s="1024"/>
      <c r="P68" s="234" t="e">
        <f>H68-#REF!</f>
        <v>#REF!</v>
      </c>
      <c r="S68" s="430"/>
      <c r="T68" s="437" t="s">
        <v>736</v>
      </c>
      <c r="U68" s="462">
        <v>55000</v>
      </c>
      <c r="V68" s="469">
        <v>55000</v>
      </c>
      <c r="W68" s="474">
        <f t="shared" si="12"/>
        <v>0</v>
      </c>
      <c r="X68" s="1019" t="s">
        <v>1005</v>
      </c>
      <c r="Y68" s="1025"/>
      <c r="Z68" s="1025"/>
      <c r="AA68" s="1020"/>
    </row>
    <row r="69" spans="1:43" ht="22.5" customHeight="1">
      <c r="A69" s="215"/>
      <c r="B69" s="215" t="s">
        <v>902</v>
      </c>
      <c r="F69" s="792">
        <f t="shared" si="11"/>
        <v>3000000</v>
      </c>
      <c r="G69" s="793"/>
      <c r="H69" s="792">
        <f>収支計算書!C88</f>
        <v>3011270</v>
      </c>
      <c r="I69" s="842"/>
      <c r="J69" s="953">
        <f t="shared" si="10"/>
        <v>11270</v>
      </c>
      <c r="K69" s="954"/>
      <c r="L69" s="823" t="s">
        <v>231</v>
      </c>
      <c r="M69" s="824"/>
      <c r="N69" s="824"/>
      <c r="O69" s="825"/>
      <c r="S69" s="430"/>
      <c r="T69" s="437" t="s">
        <v>710</v>
      </c>
      <c r="U69" s="462">
        <v>0</v>
      </c>
      <c r="V69" s="462">
        <v>0</v>
      </c>
      <c r="W69" s="474">
        <f t="shared" si="12"/>
        <v>0</v>
      </c>
      <c r="X69" s="501" t="s">
        <v>222</v>
      </c>
      <c r="Y69" s="535">
        <f>6000000</f>
        <v>6000000</v>
      </c>
      <c r="Z69" s="560" t="s">
        <v>1006</v>
      </c>
      <c r="AA69" s="569">
        <v>500000</v>
      </c>
    </row>
    <row r="70" spans="1:43" ht="22.5" customHeight="1">
      <c r="A70" s="215"/>
      <c r="B70" s="397" t="s">
        <v>910</v>
      </c>
      <c r="E70" s="241"/>
      <c r="F70" s="802">
        <f t="shared" si="11"/>
        <v>3605000</v>
      </c>
      <c r="G70" s="803"/>
      <c r="H70" s="802">
        <f>収支計算書!C89</f>
        <v>3062500</v>
      </c>
      <c r="I70" s="805"/>
      <c r="J70" s="986">
        <f t="shared" si="10"/>
        <v>-542500</v>
      </c>
      <c r="K70" s="987"/>
      <c r="L70" s="277" t="s">
        <v>222</v>
      </c>
      <c r="M70" s="413">
        <f>'Ｒ4強化費 '!S4</f>
        <v>4807726</v>
      </c>
      <c r="N70" s="277" t="s">
        <v>219</v>
      </c>
      <c r="O70" s="357">
        <f>'Ｒ4強化費 '!U4</f>
        <v>250000</v>
      </c>
      <c r="S70" s="430"/>
      <c r="T70" s="437" t="s">
        <v>1007</v>
      </c>
      <c r="U70" s="462">
        <v>200000</v>
      </c>
      <c r="V70" s="462">
        <v>200000</v>
      </c>
      <c r="W70" s="474">
        <f t="shared" si="12"/>
        <v>0</v>
      </c>
      <c r="X70" s="494" t="s">
        <v>223</v>
      </c>
      <c r="Y70" s="536">
        <f>1145000+85000-80000-150000</f>
        <v>1000000</v>
      </c>
      <c r="Z70" s="560" t="s">
        <v>219</v>
      </c>
      <c r="AA70" s="577">
        <v>350000</v>
      </c>
    </row>
    <row r="71" spans="1:43" ht="22.5" customHeight="1">
      <c r="A71" s="215"/>
      <c r="B71" s="215"/>
      <c r="E71" s="241"/>
      <c r="F71" s="215"/>
      <c r="G71" s="241"/>
      <c r="H71" s="215"/>
      <c r="I71" s="241"/>
      <c r="J71" s="398"/>
      <c r="K71" s="360"/>
      <c r="L71" s="278" t="s">
        <v>223</v>
      </c>
      <c r="M71" s="312">
        <f>'Ｒ4強化費 '!T4</f>
        <v>1868725</v>
      </c>
      <c r="N71" s="348"/>
      <c r="O71" s="159"/>
      <c r="P71" s="38">
        <f>O72+O67+M67+N74</f>
        <v>95902297</v>
      </c>
      <c r="S71" s="430"/>
      <c r="T71" s="437" t="s">
        <v>315</v>
      </c>
      <c r="U71" s="462">
        <v>5700000</v>
      </c>
      <c r="V71" s="469">
        <v>5700000</v>
      </c>
      <c r="W71" s="474">
        <f t="shared" si="12"/>
        <v>0</v>
      </c>
      <c r="X71" s="494" t="s">
        <v>216</v>
      </c>
      <c r="Y71" s="537">
        <v>150000</v>
      </c>
      <c r="Z71" s="561"/>
      <c r="AA71" s="581"/>
    </row>
    <row r="72" spans="1:43" ht="22.5" customHeight="1">
      <c r="A72" s="215"/>
      <c r="B72" s="215"/>
      <c r="E72" s="241"/>
      <c r="F72" s="246"/>
      <c r="G72" s="240"/>
      <c r="H72" s="215"/>
      <c r="I72" s="241"/>
      <c r="J72" s="398"/>
      <c r="K72" s="360"/>
      <c r="L72" s="279" t="s">
        <v>216</v>
      </c>
      <c r="M72" s="319">
        <f>'Ｒ4強化費 '!V4</f>
        <v>2233712</v>
      </c>
      <c r="N72" s="402" t="s">
        <v>614</v>
      </c>
      <c r="O72" s="412">
        <f>M70+M71+M72+O70</f>
        <v>9160163</v>
      </c>
      <c r="P72" s="234">
        <f>O72+O67+M67</f>
        <v>41932012</v>
      </c>
      <c r="Q72" s="185">
        <v>2268312</v>
      </c>
      <c r="R72" s="234">
        <f>O72-3937392</f>
        <v>5222771</v>
      </c>
      <c r="S72" s="430"/>
      <c r="T72" s="437" t="s">
        <v>1009</v>
      </c>
      <c r="U72" s="462">
        <v>2200000</v>
      </c>
      <c r="V72" s="469">
        <v>2100000</v>
      </c>
      <c r="W72" s="474">
        <f t="shared" si="12"/>
        <v>-100000</v>
      </c>
      <c r="X72" s="1026" t="s">
        <v>1010</v>
      </c>
      <c r="Y72" s="1027"/>
      <c r="Z72" s="1028"/>
      <c r="AA72" s="582">
        <f>Y69+Y70+AA69+Y71+AA70</f>
        <v>8000000</v>
      </c>
    </row>
    <row r="73" spans="1:43" ht="22.5" customHeight="1">
      <c r="A73" s="215"/>
      <c r="B73" s="215"/>
      <c r="E73" s="241"/>
      <c r="F73" s="792"/>
      <c r="G73" s="793"/>
      <c r="H73" s="792"/>
      <c r="I73" s="793"/>
      <c r="J73" s="984"/>
      <c r="K73" s="985"/>
      <c r="L73" s="1021" t="s">
        <v>241</v>
      </c>
      <c r="M73" s="1022"/>
      <c r="N73" s="402" t="s">
        <v>771</v>
      </c>
      <c r="O73" s="421">
        <f>H52-N68-O72</f>
        <v>12038273</v>
      </c>
      <c r="P73" s="234">
        <f>H52-P72</f>
        <v>12038273</v>
      </c>
      <c r="Q73" s="185">
        <v>1330274</v>
      </c>
      <c r="S73" s="430"/>
      <c r="T73" s="437" t="s">
        <v>601</v>
      </c>
      <c r="U73" s="462">
        <v>2500000</v>
      </c>
      <c r="V73" s="462">
        <v>2500000</v>
      </c>
      <c r="W73" s="474">
        <f t="shared" si="12"/>
        <v>0</v>
      </c>
      <c r="X73" s="492" t="s">
        <v>297</v>
      </c>
      <c r="Y73" s="538" t="s">
        <v>298</v>
      </c>
      <c r="Z73" s="562" t="s">
        <v>321</v>
      </c>
      <c r="AA73" s="583" t="s">
        <v>300</v>
      </c>
    </row>
    <row r="74" spans="1:43" ht="22.5" customHeight="1">
      <c r="A74" s="217"/>
      <c r="B74" s="217"/>
      <c r="C74" s="229"/>
      <c r="D74" s="229"/>
      <c r="E74" s="245"/>
      <c r="F74" s="802"/>
      <c r="G74" s="803"/>
      <c r="H74" s="802"/>
      <c r="I74" s="803"/>
      <c r="J74" s="1029"/>
      <c r="K74" s="1030"/>
      <c r="L74" s="1021" t="s">
        <v>174</v>
      </c>
      <c r="M74" s="1022"/>
      <c r="N74" s="1031">
        <f>N68+O72+O73</f>
        <v>53970285</v>
      </c>
      <c r="O74" s="1032"/>
      <c r="P74" s="234">
        <f>H52-H56</f>
        <v>44810122</v>
      </c>
      <c r="Q74" s="185">
        <v>39420</v>
      </c>
      <c r="S74" s="430"/>
      <c r="T74" s="437" t="s">
        <v>748</v>
      </c>
      <c r="U74" s="462">
        <v>3500000</v>
      </c>
      <c r="V74" s="469">
        <v>3000000</v>
      </c>
      <c r="W74" s="474">
        <f t="shared" si="12"/>
        <v>-500000</v>
      </c>
      <c r="X74" s="499" t="s">
        <v>370</v>
      </c>
      <c r="Y74" s="507">
        <v>505</v>
      </c>
      <c r="Z74" s="563">
        <v>1000</v>
      </c>
      <c r="AA74" s="566">
        <f>Y74*Z74</f>
        <v>505000</v>
      </c>
    </row>
    <row r="75" spans="1:43" ht="22.5" customHeight="1">
      <c r="A75" s="215" t="s">
        <v>240</v>
      </c>
      <c r="B75" s="229"/>
      <c r="C75" s="229"/>
      <c r="D75" s="229"/>
      <c r="E75" s="236"/>
      <c r="F75" s="802">
        <f>SUM(F76:G92)</f>
        <v>7973000</v>
      </c>
      <c r="G75" s="805"/>
      <c r="H75" s="802">
        <f>H76+H77+H78+H79+H80+H81+H82+H83+H84+H85+H86+H87+H88+H89+H90+H91</f>
        <v>5213196</v>
      </c>
      <c r="I75" s="803"/>
      <c r="J75" s="986">
        <f t="shared" ref="J75:J91" si="13">H75-F75</f>
        <v>-2759804</v>
      </c>
      <c r="K75" s="987"/>
      <c r="L75" s="229"/>
      <c r="M75" s="229"/>
      <c r="N75" s="229"/>
      <c r="O75" s="245"/>
      <c r="P75" s="185" t="s">
        <v>583</v>
      </c>
      <c r="S75" s="430"/>
      <c r="T75" s="437" t="s">
        <v>1011</v>
      </c>
      <c r="U75" s="462">
        <v>3430000</v>
      </c>
      <c r="V75" s="462">
        <v>3605000</v>
      </c>
      <c r="W75" s="474">
        <f t="shared" si="12"/>
        <v>175000</v>
      </c>
      <c r="X75" s="499" t="s">
        <v>72</v>
      </c>
      <c r="Y75" s="507">
        <v>1300</v>
      </c>
      <c r="Z75" s="547">
        <v>500</v>
      </c>
      <c r="AA75" s="566">
        <f>Y75*Z75</f>
        <v>650000</v>
      </c>
    </row>
    <row r="76" spans="1:43" ht="26.25" customHeight="1">
      <c r="A76" s="215"/>
      <c r="B76" s="216" t="s">
        <v>243</v>
      </c>
      <c r="C76" s="224"/>
      <c r="D76" s="224"/>
      <c r="E76" s="224"/>
      <c r="F76" s="784">
        <f>収支計算書!B96</f>
        <v>700000</v>
      </c>
      <c r="G76" s="785"/>
      <c r="H76" s="784">
        <f>収支計算書!C96</f>
        <v>491955</v>
      </c>
      <c r="I76" s="785"/>
      <c r="J76" s="950">
        <f t="shared" si="13"/>
        <v>-208045</v>
      </c>
      <c r="K76" s="951"/>
      <c r="L76" s="848" t="s">
        <v>1250</v>
      </c>
      <c r="M76" s="849"/>
      <c r="N76" s="849"/>
      <c r="O76" s="850"/>
      <c r="P76" s="380" t="s">
        <v>608</v>
      </c>
      <c r="Q76" s="382"/>
      <c r="R76" s="382"/>
      <c r="S76" s="430"/>
      <c r="T76" s="444"/>
      <c r="U76" s="462"/>
      <c r="V76" s="469"/>
      <c r="W76" s="474"/>
      <c r="X76" s="491" t="s">
        <v>371</v>
      </c>
      <c r="Y76" s="508">
        <v>3600</v>
      </c>
      <c r="Z76" s="547">
        <v>500</v>
      </c>
      <c r="AA76" s="569">
        <f>Y76*Z76</f>
        <v>1800000</v>
      </c>
    </row>
    <row r="77" spans="1:43" ht="26.25" customHeight="1">
      <c r="A77" s="215"/>
      <c r="B77" s="215" t="s">
        <v>111</v>
      </c>
      <c r="F77" s="792">
        <f t="shared" ref="F77:F91" si="14">V81</f>
        <v>800000</v>
      </c>
      <c r="G77" s="793"/>
      <c r="H77" s="792">
        <f>収支計算書!C97</f>
        <v>418000</v>
      </c>
      <c r="I77" s="793"/>
      <c r="J77" s="953">
        <f t="shared" si="13"/>
        <v>-382000</v>
      </c>
      <c r="K77" s="954"/>
      <c r="L77" s="1033" t="s">
        <v>911</v>
      </c>
      <c r="M77" s="1034"/>
      <c r="N77" s="1034"/>
      <c r="O77" s="1035"/>
      <c r="P77" s="404" t="s">
        <v>900</v>
      </c>
      <c r="Q77" s="414"/>
      <c r="R77" s="414"/>
      <c r="S77" s="430"/>
      <c r="T77" s="437"/>
      <c r="U77" s="462"/>
      <c r="V77" s="462"/>
      <c r="W77" s="474"/>
      <c r="X77" s="500" t="s">
        <v>20</v>
      </c>
      <c r="Y77" s="509">
        <v>650</v>
      </c>
      <c r="Z77" s="548">
        <v>1000</v>
      </c>
      <c r="AA77" s="567">
        <f>Y77*Z77</f>
        <v>650000</v>
      </c>
      <c r="AF77" s="185" t="s">
        <v>365</v>
      </c>
      <c r="AG77" s="185">
        <v>0</v>
      </c>
      <c r="AH77" s="185">
        <v>316</v>
      </c>
      <c r="AI77" s="185" t="s">
        <v>338</v>
      </c>
      <c r="AN77" s="185" t="s">
        <v>391</v>
      </c>
      <c r="AO77" s="185">
        <v>198000</v>
      </c>
      <c r="AQ77" s="185">
        <v>198000</v>
      </c>
    </row>
    <row r="78" spans="1:43" ht="26.25" customHeight="1">
      <c r="A78" s="215"/>
      <c r="B78" s="215" t="s">
        <v>160</v>
      </c>
      <c r="F78" s="792">
        <f t="shared" si="14"/>
        <v>100000</v>
      </c>
      <c r="G78" s="793"/>
      <c r="H78" s="792">
        <f>収支計算書!C100</f>
        <v>13194</v>
      </c>
      <c r="I78" s="793"/>
      <c r="J78" s="953">
        <f t="shared" si="13"/>
        <v>-86806</v>
      </c>
      <c r="K78" s="954"/>
      <c r="L78" s="1036" t="s">
        <v>1151</v>
      </c>
      <c r="M78" s="1037"/>
      <c r="N78" s="1037"/>
      <c r="O78" s="1038"/>
      <c r="P78" s="427" t="s">
        <v>571</v>
      </c>
      <c r="Q78" s="326"/>
      <c r="R78" s="326"/>
      <c r="S78" s="430"/>
      <c r="T78" s="445"/>
      <c r="U78" s="463"/>
      <c r="V78" s="463"/>
      <c r="W78" s="480"/>
      <c r="X78" s="504" t="s">
        <v>18</v>
      </c>
      <c r="Y78" s="539">
        <f>SUM(Y74:Y77)</f>
        <v>6055</v>
      </c>
      <c r="Z78" s="564"/>
      <c r="AA78" s="579">
        <f>SUM(AA74:AA77)</f>
        <v>3605000</v>
      </c>
    </row>
    <row r="79" spans="1:43" ht="26.25" customHeight="1">
      <c r="A79" s="215"/>
      <c r="B79" s="215" t="s">
        <v>244</v>
      </c>
      <c r="E79" s="241"/>
      <c r="F79" s="792">
        <f t="shared" si="14"/>
        <v>1500000</v>
      </c>
      <c r="G79" s="793"/>
      <c r="H79" s="792">
        <f>収支計算書!C101</f>
        <v>624970</v>
      </c>
      <c r="I79" s="793"/>
      <c r="J79" s="1063">
        <f t="shared" si="13"/>
        <v>-875030</v>
      </c>
      <c r="K79" s="1064"/>
      <c r="L79" s="1065" t="s">
        <v>864</v>
      </c>
      <c r="M79" s="1066"/>
      <c r="N79" s="1066"/>
      <c r="O79" s="1067"/>
      <c r="P79" s="428" t="s">
        <v>658</v>
      </c>
      <c r="Q79" s="328"/>
      <c r="R79" s="328"/>
      <c r="S79" s="978" t="s">
        <v>240</v>
      </c>
      <c r="T79" s="979"/>
      <c r="U79" s="460">
        <f>SUM(U80:U95)</f>
        <v>7603000</v>
      </c>
      <c r="V79" s="460">
        <f>SUM(V80:V95)</f>
        <v>7973000</v>
      </c>
      <c r="W79" s="481">
        <f>W80+W81+W82+W83+W84+W85+W86+W87+W88+W89+W90+W91+W92+W93+W94+W95</f>
        <v>370000</v>
      </c>
      <c r="X79" s="505"/>
      <c r="Y79" s="505"/>
      <c r="Z79" s="505"/>
      <c r="AA79" s="584"/>
    </row>
    <row r="80" spans="1:43" ht="26.25" customHeight="1">
      <c r="A80" s="215"/>
      <c r="B80" s="215" t="s">
        <v>247</v>
      </c>
      <c r="E80" s="241"/>
      <c r="F80" s="792">
        <f t="shared" si="14"/>
        <v>1200000</v>
      </c>
      <c r="G80" s="793"/>
      <c r="H80" s="792">
        <f>収支計算書!C102</f>
        <v>1530485</v>
      </c>
      <c r="I80" s="793"/>
      <c r="J80" s="1068">
        <f t="shared" si="13"/>
        <v>330485</v>
      </c>
      <c r="K80" s="1069"/>
      <c r="L80" s="1070" t="s">
        <v>595</v>
      </c>
      <c r="M80" s="1066"/>
      <c r="N80" s="1066"/>
      <c r="O80" s="1067"/>
      <c r="P80" s="429" t="s">
        <v>605</v>
      </c>
      <c r="Q80" s="325"/>
      <c r="R80" s="325"/>
      <c r="S80" s="430"/>
      <c r="T80" s="440" t="s">
        <v>905</v>
      </c>
      <c r="U80" s="461">
        <v>800000</v>
      </c>
      <c r="V80" s="461">
        <v>700000</v>
      </c>
      <c r="W80" s="452">
        <f t="shared" ref="W80:W96" si="15">V80-U80</f>
        <v>-100000</v>
      </c>
      <c r="X80" s="1041"/>
      <c r="Y80" s="1042"/>
      <c r="Z80" s="1042"/>
      <c r="AA80" s="1043"/>
    </row>
    <row r="81" spans="1:27" ht="26.25" customHeight="1">
      <c r="A81" s="215"/>
      <c r="B81" s="215" t="s">
        <v>114</v>
      </c>
      <c r="F81" s="792">
        <f t="shared" si="14"/>
        <v>500000</v>
      </c>
      <c r="G81" s="793"/>
      <c r="H81" s="792">
        <f>収支計算書!C107</f>
        <v>68206</v>
      </c>
      <c r="I81" s="793"/>
      <c r="J81" s="953">
        <f t="shared" si="13"/>
        <v>-431794</v>
      </c>
      <c r="K81" s="954"/>
      <c r="L81" s="1033" t="s">
        <v>462</v>
      </c>
      <c r="M81" s="1039"/>
      <c r="N81" s="1039"/>
      <c r="O81" s="1040"/>
      <c r="P81" s="282" t="s">
        <v>462</v>
      </c>
      <c r="Q81" s="325"/>
      <c r="R81" s="325"/>
      <c r="S81" s="430"/>
      <c r="T81" s="437" t="s">
        <v>779</v>
      </c>
      <c r="U81" s="462">
        <v>800000</v>
      </c>
      <c r="V81" s="462">
        <v>800000</v>
      </c>
      <c r="W81" s="453">
        <f t="shared" si="15"/>
        <v>0</v>
      </c>
      <c r="X81" s="1041"/>
      <c r="Y81" s="1042"/>
      <c r="Z81" s="1042"/>
      <c r="AA81" s="1043"/>
    </row>
    <row r="82" spans="1:27" ht="26.25" customHeight="1">
      <c r="A82" s="215"/>
      <c r="B82" s="215" t="s">
        <v>274</v>
      </c>
      <c r="F82" s="792">
        <f t="shared" si="14"/>
        <v>3000</v>
      </c>
      <c r="G82" s="793"/>
      <c r="H82" s="792">
        <f>収支計算書!C108</f>
        <v>0</v>
      </c>
      <c r="I82" s="793"/>
      <c r="J82" s="953">
        <f t="shared" si="13"/>
        <v>-3000</v>
      </c>
      <c r="K82" s="954"/>
      <c r="L82" s="1044"/>
      <c r="M82" s="1039"/>
      <c r="N82" s="1039"/>
      <c r="O82" s="1040"/>
      <c r="P82" s="284" t="s">
        <v>362</v>
      </c>
      <c r="Q82" s="325"/>
      <c r="R82" s="325"/>
      <c r="S82" s="430"/>
      <c r="T82" s="437" t="s">
        <v>489</v>
      </c>
      <c r="U82" s="462">
        <v>150000</v>
      </c>
      <c r="V82" s="462">
        <v>100000</v>
      </c>
      <c r="W82" s="453">
        <f t="shared" si="15"/>
        <v>-50000</v>
      </c>
      <c r="X82" s="1041"/>
      <c r="Y82" s="1042"/>
      <c r="Z82" s="1042"/>
      <c r="AA82" s="1043"/>
    </row>
    <row r="83" spans="1:27" ht="26.25" customHeight="1">
      <c r="A83" s="215"/>
      <c r="B83" s="215" t="s">
        <v>157</v>
      </c>
      <c r="F83" s="792">
        <f t="shared" si="14"/>
        <v>20000</v>
      </c>
      <c r="G83" s="793"/>
      <c r="H83" s="792">
        <f>収支計算書!C109</f>
        <v>32970</v>
      </c>
      <c r="I83" s="793"/>
      <c r="J83" s="953">
        <f t="shared" si="13"/>
        <v>12970</v>
      </c>
      <c r="K83" s="954"/>
      <c r="L83" s="1044" t="s">
        <v>376</v>
      </c>
      <c r="M83" s="1039"/>
      <c r="N83" s="1039"/>
      <c r="O83" s="1040"/>
      <c r="P83" s="284" t="s">
        <v>376</v>
      </c>
      <c r="Q83" s="325"/>
      <c r="R83" s="325"/>
      <c r="S83" s="430"/>
      <c r="T83" s="437" t="s">
        <v>147</v>
      </c>
      <c r="U83" s="462">
        <v>1500000</v>
      </c>
      <c r="V83" s="462">
        <v>1500000</v>
      </c>
      <c r="W83" s="453">
        <f t="shared" si="15"/>
        <v>0</v>
      </c>
      <c r="X83" s="1041"/>
      <c r="Y83" s="1042"/>
      <c r="Z83" s="1042"/>
      <c r="AA83" s="1043"/>
    </row>
    <row r="84" spans="1:27" ht="26.25" customHeight="1">
      <c r="A84" s="215"/>
      <c r="B84" s="215" t="s">
        <v>282</v>
      </c>
      <c r="E84" s="241"/>
      <c r="F84" s="792">
        <f t="shared" si="14"/>
        <v>1000000</v>
      </c>
      <c r="G84" s="793"/>
      <c r="H84" s="792">
        <f>収支計算書!C111</f>
        <v>794400</v>
      </c>
      <c r="I84" s="793"/>
      <c r="J84" s="953">
        <f t="shared" si="13"/>
        <v>-205600</v>
      </c>
      <c r="K84" s="954"/>
      <c r="L84" s="1033" t="s">
        <v>205</v>
      </c>
      <c r="M84" s="1039"/>
      <c r="N84" s="1039"/>
      <c r="O84" s="1040"/>
      <c r="P84" s="403" t="s">
        <v>691</v>
      </c>
      <c r="Q84" s="414"/>
      <c r="R84" s="414"/>
      <c r="S84" s="430"/>
      <c r="T84" s="437" t="s">
        <v>774</v>
      </c>
      <c r="U84" s="462">
        <v>1200000</v>
      </c>
      <c r="V84" s="462">
        <v>1200000</v>
      </c>
      <c r="W84" s="453">
        <f t="shared" si="15"/>
        <v>0</v>
      </c>
      <c r="X84" s="1041" t="s">
        <v>1013</v>
      </c>
      <c r="Y84" s="1042"/>
      <c r="Z84" s="1042"/>
      <c r="AA84" s="1043"/>
    </row>
    <row r="85" spans="1:27" ht="26.25" customHeight="1">
      <c r="A85" s="215"/>
      <c r="B85" s="215" t="s">
        <v>256</v>
      </c>
      <c r="E85" s="241"/>
      <c r="F85" s="792">
        <f t="shared" si="14"/>
        <v>950000</v>
      </c>
      <c r="G85" s="793"/>
      <c r="H85" s="792">
        <f>収支計算書!C112</f>
        <v>572960</v>
      </c>
      <c r="I85" s="793"/>
      <c r="J85" s="959">
        <f t="shared" si="13"/>
        <v>-377040</v>
      </c>
      <c r="K85" s="960"/>
      <c r="L85" s="1033" t="s">
        <v>1258</v>
      </c>
      <c r="M85" s="1039"/>
      <c r="N85" s="1039"/>
      <c r="O85" s="1040"/>
      <c r="P85" s="325" t="s">
        <v>308</v>
      </c>
      <c r="Q85" s="325"/>
      <c r="R85" s="325"/>
      <c r="S85" s="430"/>
      <c r="T85" s="437" t="s">
        <v>1012</v>
      </c>
      <c r="U85" s="462">
        <v>500000</v>
      </c>
      <c r="V85" s="462">
        <v>500000</v>
      </c>
      <c r="W85" s="453">
        <f t="shared" si="15"/>
        <v>0</v>
      </c>
      <c r="X85" s="1041"/>
      <c r="Y85" s="1042"/>
      <c r="Z85" s="1042"/>
      <c r="AA85" s="1043"/>
    </row>
    <row r="86" spans="1:27" ht="26.25" customHeight="1">
      <c r="A86" s="215"/>
      <c r="B86" s="215" t="s">
        <v>214</v>
      </c>
      <c r="F86" s="792">
        <f t="shared" si="14"/>
        <v>150000</v>
      </c>
      <c r="G86" s="793"/>
      <c r="H86" s="792">
        <f>収支計算書!C117</f>
        <v>158969</v>
      </c>
      <c r="I86" s="793"/>
      <c r="J86" s="953">
        <f t="shared" si="13"/>
        <v>8969</v>
      </c>
      <c r="K86" s="954"/>
      <c r="L86" s="1033" t="s">
        <v>773</v>
      </c>
      <c r="M86" s="1039"/>
      <c r="N86" s="1039"/>
      <c r="O86" s="1040"/>
      <c r="P86" s="287" t="s">
        <v>428</v>
      </c>
      <c r="Q86" s="330"/>
      <c r="R86" s="330"/>
      <c r="S86" s="430"/>
      <c r="T86" s="437" t="s">
        <v>712</v>
      </c>
      <c r="U86" s="462">
        <v>3000</v>
      </c>
      <c r="V86" s="462">
        <v>3000</v>
      </c>
      <c r="W86" s="453">
        <f t="shared" si="15"/>
        <v>0</v>
      </c>
      <c r="X86" s="1041"/>
      <c r="Y86" s="1042"/>
      <c r="Z86" s="1042"/>
      <c r="AA86" s="1043"/>
    </row>
    <row r="87" spans="1:27" ht="26.25" customHeight="1">
      <c r="A87" s="215"/>
      <c r="B87" s="215" t="s">
        <v>260</v>
      </c>
      <c r="F87" s="792">
        <f t="shared" si="14"/>
        <v>500000</v>
      </c>
      <c r="G87" s="793"/>
      <c r="H87" s="792">
        <f>収支計算書!C118</f>
        <v>337636</v>
      </c>
      <c r="I87" s="793"/>
      <c r="J87" s="953">
        <f t="shared" si="13"/>
        <v>-162364</v>
      </c>
      <c r="K87" s="954"/>
      <c r="L87" s="1036" t="s">
        <v>1024</v>
      </c>
      <c r="M87" s="1037"/>
      <c r="N87" s="1037"/>
      <c r="O87" s="1038"/>
      <c r="P87" s="288" t="s">
        <v>578</v>
      </c>
      <c r="Q87" s="331"/>
      <c r="R87" s="331"/>
      <c r="S87" s="430"/>
      <c r="T87" s="437" t="s">
        <v>341</v>
      </c>
      <c r="U87" s="462">
        <v>20000</v>
      </c>
      <c r="V87" s="462">
        <v>20000</v>
      </c>
      <c r="W87" s="453">
        <f t="shared" si="15"/>
        <v>0</v>
      </c>
      <c r="X87" s="1041"/>
      <c r="Y87" s="1042"/>
      <c r="Z87" s="1042"/>
      <c r="AA87" s="1043"/>
    </row>
    <row r="88" spans="1:27" ht="26.25" customHeight="1">
      <c r="A88" s="215"/>
      <c r="B88" s="215" t="s">
        <v>280</v>
      </c>
      <c r="F88" s="792">
        <f t="shared" si="14"/>
        <v>50000</v>
      </c>
      <c r="G88" s="793"/>
      <c r="H88" s="792">
        <f>収支計算書!C119</f>
        <v>11000</v>
      </c>
      <c r="I88" s="793"/>
      <c r="J88" s="953">
        <f t="shared" si="13"/>
        <v>-39000</v>
      </c>
      <c r="K88" s="954"/>
      <c r="L88" s="1036"/>
      <c r="M88" s="1037"/>
      <c r="N88" s="1037"/>
      <c r="O88" s="1038"/>
      <c r="P88" s="286" t="s">
        <v>581</v>
      </c>
      <c r="S88" s="430"/>
      <c r="T88" s="441" t="s">
        <v>461</v>
      </c>
      <c r="U88" s="462">
        <v>600000</v>
      </c>
      <c r="V88" s="462">
        <v>1000000</v>
      </c>
      <c r="W88" s="453">
        <f t="shared" si="15"/>
        <v>400000</v>
      </c>
      <c r="X88" s="1045"/>
      <c r="Y88" s="1046"/>
      <c r="Z88" s="1046"/>
      <c r="AA88" s="1047"/>
    </row>
    <row r="89" spans="1:27" ht="26.25" customHeight="1">
      <c r="A89" s="215"/>
      <c r="B89" s="215" t="s">
        <v>262</v>
      </c>
      <c r="F89" s="792">
        <f t="shared" si="14"/>
        <v>0</v>
      </c>
      <c r="G89" s="793"/>
      <c r="H89" s="792">
        <f>収支計算書!C120</f>
        <v>0</v>
      </c>
      <c r="I89" s="793"/>
      <c r="J89" s="953">
        <f t="shared" si="13"/>
        <v>0</v>
      </c>
      <c r="K89" s="954"/>
      <c r="L89" s="405"/>
      <c r="M89" s="405"/>
      <c r="N89" s="405"/>
      <c r="O89" s="422"/>
      <c r="P89" s="185" t="s">
        <v>897</v>
      </c>
      <c r="S89" s="430"/>
      <c r="T89" s="437" t="s">
        <v>1015</v>
      </c>
      <c r="U89" s="462">
        <v>950000</v>
      </c>
      <c r="V89" s="462">
        <v>950000</v>
      </c>
      <c r="W89" s="453">
        <f t="shared" si="15"/>
        <v>0</v>
      </c>
      <c r="X89" s="1041" t="s">
        <v>780</v>
      </c>
      <c r="Y89" s="1042"/>
      <c r="Z89" s="1042"/>
      <c r="AA89" s="1043"/>
    </row>
    <row r="90" spans="1:27" ht="26.25" customHeight="1">
      <c r="A90" s="215"/>
      <c r="B90" s="215" t="s">
        <v>263</v>
      </c>
      <c r="F90" s="792">
        <f t="shared" si="14"/>
        <v>300000</v>
      </c>
      <c r="G90" s="793"/>
      <c r="H90" s="792">
        <f>収支計算書!C121</f>
        <v>148000</v>
      </c>
      <c r="I90" s="793"/>
      <c r="J90" s="953">
        <f t="shared" si="13"/>
        <v>-152000</v>
      </c>
      <c r="K90" s="954"/>
      <c r="L90" s="1033" t="s">
        <v>99</v>
      </c>
      <c r="M90" s="1039"/>
      <c r="N90" s="1039"/>
      <c r="O90" s="1040"/>
      <c r="P90" s="403" t="s">
        <v>746</v>
      </c>
      <c r="Q90" s="414"/>
      <c r="R90" s="414"/>
      <c r="S90" s="430"/>
      <c r="T90" s="437" t="s">
        <v>315</v>
      </c>
      <c r="U90" s="462">
        <v>180000</v>
      </c>
      <c r="V90" s="462">
        <v>150000</v>
      </c>
      <c r="W90" s="453">
        <f t="shared" si="15"/>
        <v>-30000</v>
      </c>
      <c r="X90" s="1041"/>
      <c r="Y90" s="1042"/>
      <c r="Z90" s="1042"/>
      <c r="AA90" s="1043"/>
    </row>
    <row r="91" spans="1:27" ht="26.25" customHeight="1">
      <c r="A91" s="215"/>
      <c r="B91" s="215" t="s">
        <v>394</v>
      </c>
      <c r="E91" s="241"/>
      <c r="F91" s="792">
        <f t="shared" si="14"/>
        <v>200000</v>
      </c>
      <c r="G91" s="793"/>
      <c r="H91" s="792">
        <f>収支計算書!C123</f>
        <v>10451</v>
      </c>
      <c r="I91" s="793"/>
      <c r="J91" s="953">
        <f t="shared" si="13"/>
        <v>-189549</v>
      </c>
      <c r="K91" s="954"/>
      <c r="L91" s="1033"/>
      <c r="M91" s="1039"/>
      <c r="N91" s="1039"/>
      <c r="O91" s="1040"/>
      <c r="P91" s="282" t="s">
        <v>567</v>
      </c>
      <c r="Q91" s="325"/>
      <c r="R91" s="325"/>
      <c r="S91" s="430"/>
      <c r="T91" s="437" t="s">
        <v>804</v>
      </c>
      <c r="U91" s="462">
        <v>350000</v>
      </c>
      <c r="V91" s="462">
        <v>500000</v>
      </c>
      <c r="W91" s="453">
        <f t="shared" si="15"/>
        <v>150000</v>
      </c>
      <c r="X91" s="1041"/>
      <c r="Y91" s="1042"/>
      <c r="Z91" s="1042"/>
      <c r="AA91" s="1043"/>
    </row>
    <row r="92" spans="1:27" ht="26.25" customHeight="1">
      <c r="A92" s="223"/>
      <c r="B92" s="248" t="s">
        <v>290</v>
      </c>
      <c r="C92" s="251"/>
      <c r="D92" s="251"/>
      <c r="E92" s="251"/>
      <c r="F92" s="1048">
        <v>0</v>
      </c>
      <c r="G92" s="1049"/>
      <c r="H92" s="888">
        <v>0</v>
      </c>
      <c r="I92" s="889"/>
      <c r="J92" s="1050">
        <f>F92-H92</f>
        <v>0</v>
      </c>
      <c r="K92" s="1051"/>
      <c r="L92" s="406"/>
      <c r="M92" s="415"/>
      <c r="N92" s="415"/>
      <c r="O92" s="423"/>
      <c r="P92" s="185" t="s">
        <v>54</v>
      </c>
      <c r="S92" s="430"/>
      <c r="T92" s="437" t="s">
        <v>1016</v>
      </c>
      <c r="U92" s="462">
        <v>50000</v>
      </c>
      <c r="V92" s="462">
        <v>50000</v>
      </c>
      <c r="W92" s="453">
        <f t="shared" si="15"/>
        <v>0</v>
      </c>
      <c r="X92" s="1041"/>
      <c r="Y92" s="1042"/>
      <c r="Z92" s="1042"/>
      <c r="AA92" s="1043"/>
    </row>
    <row r="93" spans="1:27" ht="22.5" customHeight="1">
      <c r="A93" s="1052" t="s">
        <v>226</v>
      </c>
      <c r="B93" s="1053"/>
      <c r="C93" s="1053"/>
      <c r="D93" s="1053"/>
      <c r="E93" s="1054"/>
      <c r="F93" s="996">
        <f>F52+F75</f>
        <v>61441000</v>
      </c>
      <c r="G93" s="995"/>
      <c r="H93" s="996">
        <f>H52+H75</f>
        <v>59183481</v>
      </c>
      <c r="I93" s="995"/>
      <c r="J93" s="997">
        <f>H93-F93</f>
        <v>-2257519</v>
      </c>
      <c r="K93" s="998"/>
      <c r="L93" s="407"/>
      <c r="M93" s="407"/>
      <c r="N93" s="407"/>
      <c r="O93" s="424"/>
      <c r="S93" s="430"/>
      <c r="T93" s="437" t="s">
        <v>750</v>
      </c>
      <c r="U93" s="462">
        <v>0</v>
      </c>
      <c r="V93" s="462">
        <v>0</v>
      </c>
      <c r="W93" s="453">
        <f t="shared" si="15"/>
        <v>0</v>
      </c>
      <c r="X93" s="1041"/>
      <c r="Y93" s="1042"/>
      <c r="Z93" s="1042"/>
      <c r="AA93" s="1043"/>
    </row>
    <row r="94" spans="1:27" ht="18" customHeight="1">
      <c r="S94" s="430"/>
      <c r="T94" s="437" t="s">
        <v>496</v>
      </c>
      <c r="U94" s="462">
        <v>300000</v>
      </c>
      <c r="V94" s="462">
        <v>300000</v>
      </c>
      <c r="W94" s="453">
        <f t="shared" si="15"/>
        <v>0</v>
      </c>
      <c r="X94" s="1041"/>
      <c r="Y94" s="1042"/>
      <c r="Z94" s="1042"/>
      <c r="AA94" s="1043"/>
    </row>
    <row r="95" spans="1:27" ht="18" customHeight="1">
      <c r="A95" s="900" t="s">
        <v>353</v>
      </c>
      <c r="B95" s="900"/>
      <c r="C95" s="900"/>
      <c r="D95" s="900"/>
      <c r="E95" s="900"/>
      <c r="F95" s="900"/>
      <c r="G95" s="900"/>
      <c r="H95" s="900"/>
      <c r="I95" s="900"/>
      <c r="J95" s="900"/>
      <c r="K95" s="900"/>
      <c r="L95" s="900"/>
      <c r="M95" s="900"/>
      <c r="N95" s="900"/>
      <c r="O95" s="900"/>
      <c r="S95" s="433"/>
      <c r="T95" s="443" t="s">
        <v>1017</v>
      </c>
      <c r="U95" s="464">
        <v>200000</v>
      </c>
      <c r="V95" s="464">
        <v>200000</v>
      </c>
      <c r="W95" s="464">
        <f t="shared" si="15"/>
        <v>0</v>
      </c>
      <c r="X95" s="1056"/>
      <c r="Y95" s="1057"/>
      <c r="Z95" s="1057"/>
      <c r="AA95" s="1058"/>
    </row>
    <row r="96" spans="1:27" ht="18" customHeight="1">
      <c r="A96" s="900"/>
      <c r="B96" s="900"/>
      <c r="C96" s="900"/>
      <c r="D96" s="900"/>
      <c r="E96" s="900"/>
      <c r="F96" s="900"/>
      <c r="G96" s="900"/>
      <c r="H96" s="900"/>
      <c r="I96" s="900"/>
      <c r="J96" s="900"/>
      <c r="K96" s="900"/>
      <c r="L96" s="900"/>
      <c r="M96" s="900"/>
      <c r="N96" s="900"/>
      <c r="O96" s="900"/>
      <c r="S96" s="1009" t="s">
        <v>791</v>
      </c>
      <c r="T96" s="1012"/>
      <c r="U96" s="459">
        <f>U57+U79</f>
        <v>59886000</v>
      </c>
      <c r="V96" s="459">
        <f>V57+V79</f>
        <v>61441000</v>
      </c>
      <c r="W96" s="479">
        <f t="shared" si="15"/>
        <v>1555000</v>
      </c>
      <c r="X96" s="1011"/>
      <c r="Y96" s="1012"/>
      <c r="Z96" s="1012"/>
      <c r="AA96" s="1013"/>
    </row>
    <row r="97" spans="1:20" ht="22.5" customHeight="1">
      <c r="A97" s="774" t="s">
        <v>1253</v>
      </c>
      <c r="B97" s="774"/>
      <c r="C97" s="774"/>
      <c r="D97" s="774"/>
      <c r="E97" s="774"/>
      <c r="F97" s="774" t="s">
        <v>1256</v>
      </c>
      <c r="G97" s="774"/>
      <c r="H97" s="775" t="s">
        <v>1128</v>
      </c>
      <c r="I97" s="775"/>
      <c r="J97" s="1059" t="s">
        <v>703</v>
      </c>
      <c r="K97" s="1059"/>
      <c r="L97" s="775" t="s">
        <v>1259</v>
      </c>
      <c r="M97" s="775"/>
      <c r="N97" s="775"/>
      <c r="O97" s="775"/>
    </row>
    <row r="98" spans="1:20" ht="22.5" customHeight="1">
      <c r="A98" s="890" t="s">
        <v>535</v>
      </c>
      <c r="B98" s="890"/>
      <c r="C98" s="890"/>
      <c r="D98" s="890"/>
      <c r="E98" s="890"/>
      <c r="F98" s="891">
        <v>23536720</v>
      </c>
      <c r="G98" s="891"/>
      <c r="H98" s="891">
        <f>F98</f>
        <v>23536720</v>
      </c>
      <c r="I98" s="891"/>
      <c r="J98" s="1055">
        <f>H98-F98</f>
        <v>0</v>
      </c>
      <c r="K98" s="1055"/>
      <c r="L98" s="890"/>
      <c r="M98" s="890"/>
      <c r="N98" s="890"/>
      <c r="O98" s="890"/>
      <c r="P98" s="185">
        <v>52757000</v>
      </c>
    </row>
    <row r="99" spans="1:20" ht="22.5" customHeight="1">
      <c r="A99" s="890" t="s">
        <v>1254</v>
      </c>
      <c r="B99" s="890"/>
      <c r="C99" s="890"/>
      <c r="D99" s="890"/>
      <c r="E99" s="890"/>
      <c r="F99" s="891">
        <f>F48</f>
        <v>61441000</v>
      </c>
      <c r="G99" s="891"/>
      <c r="H99" s="891">
        <f>H48</f>
        <v>62051365</v>
      </c>
      <c r="I99" s="891"/>
      <c r="J99" s="1055">
        <f>H99-F99</f>
        <v>610365</v>
      </c>
      <c r="K99" s="1055"/>
      <c r="L99" s="890"/>
      <c r="M99" s="890"/>
      <c r="N99" s="890"/>
      <c r="O99" s="890"/>
      <c r="P99" s="381">
        <f>H99</f>
        <v>62051365</v>
      </c>
    </row>
    <row r="100" spans="1:20" ht="22.5" customHeight="1">
      <c r="A100" s="890" t="s">
        <v>1255</v>
      </c>
      <c r="B100" s="890"/>
      <c r="C100" s="890"/>
      <c r="D100" s="890"/>
      <c r="E100" s="890"/>
      <c r="F100" s="891">
        <f>F93</f>
        <v>61441000</v>
      </c>
      <c r="G100" s="891"/>
      <c r="H100" s="891">
        <f>H93</f>
        <v>59183481</v>
      </c>
      <c r="I100" s="891"/>
      <c r="J100" s="895">
        <f>H100-F100</f>
        <v>-2257519</v>
      </c>
      <c r="K100" s="896"/>
      <c r="L100" s="890"/>
      <c r="M100" s="890"/>
      <c r="N100" s="890"/>
      <c r="O100" s="890"/>
      <c r="P100" s="234">
        <f>H100</f>
        <v>59183481</v>
      </c>
    </row>
    <row r="101" spans="1:20" ht="22.5" customHeight="1">
      <c r="A101" s="890" t="s">
        <v>615</v>
      </c>
      <c r="B101" s="890"/>
      <c r="C101" s="890"/>
      <c r="D101" s="890"/>
      <c r="E101" s="890"/>
      <c r="F101" s="891">
        <f>F99-F100</f>
        <v>0</v>
      </c>
      <c r="G101" s="891"/>
      <c r="H101" s="891">
        <f>H99-H100</f>
        <v>2867884</v>
      </c>
      <c r="I101" s="891"/>
      <c r="J101" s="1060">
        <f>H101-F101</f>
        <v>2867884</v>
      </c>
      <c r="K101" s="1060"/>
      <c r="L101" s="890"/>
      <c r="M101" s="890"/>
      <c r="N101" s="890"/>
      <c r="O101" s="890"/>
      <c r="P101" s="234">
        <f>P99-P100</f>
        <v>2867884</v>
      </c>
      <c r="S101" s="185">
        <v>28489085</v>
      </c>
      <c r="T101" s="234">
        <f>P101-S101</f>
        <v>-25621201</v>
      </c>
    </row>
    <row r="102" spans="1:20" ht="22.5" customHeight="1">
      <c r="A102" s="890" t="s">
        <v>395</v>
      </c>
      <c r="B102" s="890"/>
      <c r="C102" s="890"/>
      <c r="D102" s="890"/>
      <c r="E102" s="890"/>
      <c r="F102" s="891">
        <f>F98+F101</f>
        <v>23536720</v>
      </c>
      <c r="G102" s="891"/>
      <c r="H102" s="894">
        <f>H98+H101</f>
        <v>26404604</v>
      </c>
      <c r="I102" s="894"/>
      <c r="J102" s="1060">
        <f>H102-F102</f>
        <v>2867884</v>
      </c>
      <c r="K102" s="1060"/>
      <c r="L102" s="890"/>
      <c r="M102" s="890"/>
      <c r="N102" s="890"/>
      <c r="O102" s="890"/>
      <c r="P102" s="234">
        <f>P101+H98</f>
        <v>26404604</v>
      </c>
      <c r="S102" s="185">
        <v>33641117</v>
      </c>
      <c r="T102" s="234">
        <f>P102-S102</f>
        <v>-7236513</v>
      </c>
    </row>
    <row r="103" spans="1:20" ht="18" customHeight="1">
      <c r="F103" s="1061">
        <v>59886000</v>
      </c>
      <c r="G103" s="1061"/>
      <c r="H103" s="897">
        <f>H102-360900</f>
        <v>26043704</v>
      </c>
      <c r="I103" s="897"/>
    </row>
    <row r="104" spans="1:20" ht="18" customHeight="1"/>
    <row r="105" spans="1:20" ht="18" customHeight="1"/>
    <row r="106" spans="1:20" ht="18" customHeight="1"/>
    <row r="107" spans="1:20" ht="18" customHeight="1"/>
    <row r="108" spans="1:20" ht="18" customHeight="1"/>
    <row r="109" spans="1:20" ht="18" customHeight="1"/>
    <row r="110" spans="1:20" ht="16.5" customHeight="1"/>
    <row r="111" spans="1:20" ht="16.5" customHeight="1"/>
    <row r="112" spans="1:20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</sheetData>
  <mergeCells count="368">
    <mergeCell ref="A102:E102"/>
    <mergeCell ref="F102:G102"/>
    <mergeCell ref="H102:I102"/>
    <mergeCell ref="J102:K102"/>
    <mergeCell ref="L102:O102"/>
    <mergeCell ref="F103:G103"/>
    <mergeCell ref="H103:I103"/>
    <mergeCell ref="A1:O2"/>
    <mergeCell ref="S1:AA2"/>
    <mergeCell ref="A3:O4"/>
    <mergeCell ref="A95:B96"/>
    <mergeCell ref="C95:O96"/>
    <mergeCell ref="A100:E100"/>
    <mergeCell ref="F100:G100"/>
    <mergeCell ref="H100:I100"/>
    <mergeCell ref="J100:K100"/>
    <mergeCell ref="L100:O100"/>
    <mergeCell ref="A101:E101"/>
    <mergeCell ref="F101:G101"/>
    <mergeCell ref="H101:I101"/>
    <mergeCell ref="J101:K101"/>
    <mergeCell ref="L101:O101"/>
    <mergeCell ref="A98:E98"/>
    <mergeCell ref="F98:G98"/>
    <mergeCell ref="H98:I98"/>
    <mergeCell ref="J98:K98"/>
    <mergeCell ref="L98:O98"/>
    <mergeCell ref="A99:E99"/>
    <mergeCell ref="F99:G99"/>
    <mergeCell ref="H99:I99"/>
    <mergeCell ref="J99:K99"/>
    <mergeCell ref="L99:O99"/>
    <mergeCell ref="X94:AA94"/>
    <mergeCell ref="X95:AA95"/>
    <mergeCell ref="S96:T96"/>
    <mergeCell ref="X96:AA96"/>
    <mergeCell ref="A97:E97"/>
    <mergeCell ref="F97:G97"/>
    <mergeCell ref="H97:I97"/>
    <mergeCell ref="J97:K97"/>
    <mergeCell ref="L97:O97"/>
    <mergeCell ref="F92:G92"/>
    <mergeCell ref="H92:I92"/>
    <mergeCell ref="J92:K92"/>
    <mergeCell ref="X92:AA92"/>
    <mergeCell ref="A93:E93"/>
    <mergeCell ref="F93:G93"/>
    <mergeCell ref="H93:I93"/>
    <mergeCell ref="J93:K93"/>
    <mergeCell ref="X93:AA93"/>
    <mergeCell ref="F90:G90"/>
    <mergeCell ref="H90:I90"/>
    <mergeCell ref="J90:K90"/>
    <mergeCell ref="L90:O90"/>
    <mergeCell ref="X90:AA90"/>
    <mergeCell ref="F91:G91"/>
    <mergeCell ref="H91:I91"/>
    <mergeCell ref="J91:K91"/>
    <mergeCell ref="L91:O91"/>
    <mergeCell ref="X91:AA91"/>
    <mergeCell ref="F88:G88"/>
    <mergeCell ref="H88:I88"/>
    <mergeCell ref="J88:K88"/>
    <mergeCell ref="L88:O88"/>
    <mergeCell ref="X88:AA88"/>
    <mergeCell ref="F89:G89"/>
    <mergeCell ref="H89:I89"/>
    <mergeCell ref="J89:K89"/>
    <mergeCell ref="X89:AA89"/>
    <mergeCell ref="F86:G86"/>
    <mergeCell ref="H86:I86"/>
    <mergeCell ref="J86:K86"/>
    <mergeCell ref="L86:O86"/>
    <mergeCell ref="X86:AA86"/>
    <mergeCell ref="F87:G87"/>
    <mergeCell ref="H87:I87"/>
    <mergeCell ref="J87:K87"/>
    <mergeCell ref="L87:O87"/>
    <mergeCell ref="X87:AA87"/>
    <mergeCell ref="F84:G84"/>
    <mergeCell ref="H84:I84"/>
    <mergeCell ref="J84:K84"/>
    <mergeCell ref="L84:O84"/>
    <mergeCell ref="X84:AA84"/>
    <mergeCell ref="F85:G85"/>
    <mergeCell ref="H85:I85"/>
    <mergeCell ref="J85:K85"/>
    <mergeCell ref="L85:O85"/>
    <mergeCell ref="X85:AA85"/>
    <mergeCell ref="F82:G82"/>
    <mergeCell ref="H82:I82"/>
    <mergeCell ref="J82:K82"/>
    <mergeCell ref="L82:O82"/>
    <mergeCell ref="X82:AA82"/>
    <mergeCell ref="F83:G83"/>
    <mergeCell ref="H83:I83"/>
    <mergeCell ref="J83:K83"/>
    <mergeCell ref="L83:O83"/>
    <mergeCell ref="X83:AA83"/>
    <mergeCell ref="F80:G80"/>
    <mergeCell ref="H80:I80"/>
    <mergeCell ref="J80:K80"/>
    <mergeCell ref="L80:O80"/>
    <mergeCell ref="X80:AA80"/>
    <mergeCell ref="F81:G81"/>
    <mergeCell ref="H81:I81"/>
    <mergeCell ref="J81:K81"/>
    <mergeCell ref="L81:O81"/>
    <mergeCell ref="X81:AA81"/>
    <mergeCell ref="F78:G78"/>
    <mergeCell ref="H78:I78"/>
    <mergeCell ref="J78:K78"/>
    <mergeCell ref="L78:O78"/>
    <mergeCell ref="F79:G79"/>
    <mergeCell ref="H79:I79"/>
    <mergeCell ref="J79:K79"/>
    <mergeCell ref="L79:O79"/>
    <mergeCell ref="S79:T79"/>
    <mergeCell ref="F75:G75"/>
    <mergeCell ref="H75:I75"/>
    <mergeCell ref="J75:K75"/>
    <mergeCell ref="F76:G76"/>
    <mergeCell ref="H76:I76"/>
    <mergeCell ref="J76:K76"/>
    <mergeCell ref="L76:O76"/>
    <mergeCell ref="F77:G77"/>
    <mergeCell ref="H77:I77"/>
    <mergeCell ref="J77:K77"/>
    <mergeCell ref="L77:O77"/>
    <mergeCell ref="X72:Z72"/>
    <mergeCell ref="F73:G73"/>
    <mergeCell ref="H73:I73"/>
    <mergeCell ref="J73:K73"/>
    <mergeCell ref="L73:M73"/>
    <mergeCell ref="F74:G74"/>
    <mergeCell ref="H74:I74"/>
    <mergeCell ref="J74:K74"/>
    <mergeCell ref="L74:M74"/>
    <mergeCell ref="N74:O74"/>
    <mergeCell ref="L68:M68"/>
    <mergeCell ref="N68:O68"/>
    <mergeCell ref="X68:AA68"/>
    <mergeCell ref="F69:G69"/>
    <mergeCell ref="H69:I69"/>
    <mergeCell ref="J69:K69"/>
    <mergeCell ref="L69:O69"/>
    <mergeCell ref="F70:G70"/>
    <mergeCell ref="H70:I70"/>
    <mergeCell ref="J70:K70"/>
    <mergeCell ref="F66:G66"/>
    <mergeCell ref="H66:I66"/>
    <mergeCell ref="J66:K66"/>
    <mergeCell ref="F67:G67"/>
    <mergeCell ref="H67:I67"/>
    <mergeCell ref="J67:K67"/>
    <mergeCell ref="F68:G68"/>
    <mergeCell ref="H68:I68"/>
    <mergeCell ref="J68:K68"/>
    <mergeCell ref="F63:G63"/>
    <mergeCell ref="H63:I63"/>
    <mergeCell ref="J63:K63"/>
    <mergeCell ref="F64:G64"/>
    <mergeCell ref="H64:I64"/>
    <mergeCell ref="J64:K64"/>
    <mergeCell ref="F65:G65"/>
    <mergeCell ref="H65:I65"/>
    <mergeCell ref="J65:K65"/>
    <mergeCell ref="F60:G60"/>
    <mergeCell ref="H60:I60"/>
    <mergeCell ref="J60:K60"/>
    <mergeCell ref="F61:G61"/>
    <mergeCell ref="H61:I61"/>
    <mergeCell ref="J61:K61"/>
    <mergeCell ref="F62:G62"/>
    <mergeCell ref="H62:I62"/>
    <mergeCell ref="J62:K62"/>
    <mergeCell ref="F57:G57"/>
    <mergeCell ref="H57:I57"/>
    <mergeCell ref="J57:K57"/>
    <mergeCell ref="S57:T57"/>
    <mergeCell ref="F58:G58"/>
    <mergeCell ref="H58:I58"/>
    <mergeCell ref="J58:K58"/>
    <mergeCell ref="F59:G59"/>
    <mergeCell ref="H59:I59"/>
    <mergeCell ref="J59:K59"/>
    <mergeCell ref="F55:G55"/>
    <mergeCell ref="H55:I55"/>
    <mergeCell ref="J55:K55"/>
    <mergeCell ref="S55:T55"/>
    <mergeCell ref="X55:AA55"/>
    <mergeCell ref="F56:G56"/>
    <mergeCell ref="H56:I56"/>
    <mergeCell ref="J56:K56"/>
    <mergeCell ref="S56:T56"/>
    <mergeCell ref="X56:Y56"/>
    <mergeCell ref="Z56:AA56"/>
    <mergeCell ref="F53:G53"/>
    <mergeCell ref="H53:I53"/>
    <mergeCell ref="J53:K53"/>
    <mergeCell ref="L53:M53"/>
    <mergeCell ref="N53:O53"/>
    <mergeCell ref="S53:T53"/>
    <mergeCell ref="X53:AA53"/>
    <mergeCell ref="F54:G54"/>
    <mergeCell ref="H54:I54"/>
    <mergeCell ref="J54:K54"/>
    <mergeCell ref="S54:AA54"/>
    <mergeCell ref="S50:T50"/>
    <mergeCell ref="X50:AA50"/>
    <mergeCell ref="F51:G51"/>
    <mergeCell ref="H51:I51"/>
    <mergeCell ref="J51:K51"/>
    <mergeCell ref="X51:AA51"/>
    <mergeCell ref="F52:G52"/>
    <mergeCell ref="H52:I52"/>
    <mergeCell ref="J52:K52"/>
    <mergeCell ref="X52:AA52"/>
    <mergeCell ref="A48:E48"/>
    <mergeCell ref="F48:G48"/>
    <mergeCell ref="H48:I48"/>
    <mergeCell ref="J48:K48"/>
    <mergeCell ref="A50:E50"/>
    <mergeCell ref="F50:G50"/>
    <mergeCell ref="H50:I50"/>
    <mergeCell ref="J50:K50"/>
    <mergeCell ref="L50:O50"/>
    <mergeCell ref="F45:G45"/>
    <mergeCell ref="H45:I45"/>
    <mergeCell ref="J45:K45"/>
    <mergeCell ref="F46:G46"/>
    <mergeCell ref="H46:I46"/>
    <mergeCell ref="J46:K46"/>
    <mergeCell ref="L46:O46"/>
    <mergeCell ref="F47:G47"/>
    <mergeCell ref="H47:I47"/>
    <mergeCell ref="J47:K47"/>
    <mergeCell ref="L47:O47"/>
    <mergeCell ref="F41:G41"/>
    <mergeCell ref="H41:I41"/>
    <mergeCell ref="J41:K41"/>
    <mergeCell ref="F42:G42"/>
    <mergeCell ref="H42:I42"/>
    <mergeCell ref="J42:K42"/>
    <mergeCell ref="F43:G43"/>
    <mergeCell ref="H43:I43"/>
    <mergeCell ref="J43:K43"/>
    <mergeCell ref="S37:T37"/>
    <mergeCell ref="F38:G38"/>
    <mergeCell ref="H38:I38"/>
    <mergeCell ref="J38:K38"/>
    <mergeCell ref="F39:G39"/>
    <mergeCell ref="H39:I39"/>
    <mergeCell ref="J39:K39"/>
    <mergeCell ref="F40:G40"/>
    <mergeCell ref="H40:I40"/>
    <mergeCell ref="J40:K40"/>
    <mergeCell ref="F35:G35"/>
    <mergeCell ref="H35:I35"/>
    <mergeCell ref="J35:K35"/>
    <mergeCell ref="F36:G36"/>
    <mergeCell ref="H36:I36"/>
    <mergeCell ref="J36:K36"/>
    <mergeCell ref="F37:G37"/>
    <mergeCell ref="H37:I37"/>
    <mergeCell ref="J37:K37"/>
    <mergeCell ref="F32:G32"/>
    <mergeCell ref="H32:I32"/>
    <mergeCell ref="J32:K32"/>
    <mergeCell ref="X32:AA32"/>
    <mergeCell ref="F33:G33"/>
    <mergeCell ref="H33:I33"/>
    <mergeCell ref="J33:K33"/>
    <mergeCell ref="S33:T33"/>
    <mergeCell ref="F34:G34"/>
    <mergeCell ref="H34:I34"/>
    <mergeCell ref="J34:K34"/>
    <mergeCell ref="F28:G28"/>
    <mergeCell ref="H28:I28"/>
    <mergeCell ref="J28:K28"/>
    <mergeCell ref="S28:T28"/>
    <mergeCell ref="F31:G31"/>
    <mergeCell ref="H31:I31"/>
    <mergeCell ref="J31:K31"/>
    <mergeCell ref="S31:T31"/>
    <mergeCell ref="X31:AA31"/>
    <mergeCell ref="F25:G25"/>
    <mergeCell ref="H25:I25"/>
    <mergeCell ref="J25:K25"/>
    <mergeCell ref="F26:G26"/>
    <mergeCell ref="H26:I26"/>
    <mergeCell ref="J26:K26"/>
    <mergeCell ref="F27:G27"/>
    <mergeCell ref="H27:I27"/>
    <mergeCell ref="J27:K27"/>
    <mergeCell ref="S18:T18"/>
    <mergeCell ref="F22:G22"/>
    <mergeCell ref="H22:I22"/>
    <mergeCell ref="J22:K22"/>
    <mergeCell ref="F23:G23"/>
    <mergeCell ref="H23:I23"/>
    <mergeCell ref="J23:K23"/>
    <mergeCell ref="B24:C24"/>
    <mergeCell ref="F24:G24"/>
    <mergeCell ref="H24:I24"/>
    <mergeCell ref="J24:K24"/>
    <mergeCell ref="B16:D16"/>
    <mergeCell ref="F16:G16"/>
    <mergeCell ref="H16:I16"/>
    <mergeCell ref="J16:K16"/>
    <mergeCell ref="S16:T16"/>
    <mergeCell ref="B17:D17"/>
    <mergeCell ref="F17:G17"/>
    <mergeCell ref="H17:I17"/>
    <mergeCell ref="J17:K17"/>
    <mergeCell ref="B14:D14"/>
    <mergeCell ref="F14:G14"/>
    <mergeCell ref="H14:I14"/>
    <mergeCell ref="J14:K14"/>
    <mergeCell ref="S14:T14"/>
    <mergeCell ref="B15:D15"/>
    <mergeCell ref="F15:G15"/>
    <mergeCell ref="H15:I15"/>
    <mergeCell ref="J15:K15"/>
    <mergeCell ref="S15:T15"/>
    <mergeCell ref="B12:D12"/>
    <mergeCell ref="F12:G12"/>
    <mergeCell ref="H12:I12"/>
    <mergeCell ref="J12:K12"/>
    <mergeCell ref="S12:AA12"/>
    <mergeCell ref="B13:D13"/>
    <mergeCell ref="F13:G13"/>
    <mergeCell ref="H13:I13"/>
    <mergeCell ref="J13:K13"/>
    <mergeCell ref="S13:T13"/>
    <mergeCell ref="X13:AA13"/>
    <mergeCell ref="F10:G10"/>
    <mergeCell ref="H10:I10"/>
    <mergeCell ref="J10:K10"/>
    <mergeCell ref="S10:T10"/>
    <mergeCell ref="X10:AA10"/>
    <mergeCell ref="F11:G11"/>
    <mergeCell ref="H11:I11"/>
    <mergeCell ref="J11:K11"/>
    <mergeCell ref="S11:T11"/>
    <mergeCell ref="X11:AA11"/>
    <mergeCell ref="S7:T7"/>
    <mergeCell ref="X7:AA7"/>
    <mergeCell ref="S8:T8"/>
    <mergeCell ref="X8:AA8"/>
    <mergeCell ref="F9:G9"/>
    <mergeCell ref="H9:I9"/>
    <mergeCell ref="J9:K9"/>
    <mergeCell ref="S9:T9"/>
    <mergeCell ref="X9:AA9"/>
    <mergeCell ref="S3:AA3"/>
    <mergeCell ref="S4:AA4"/>
    <mergeCell ref="A5:B5"/>
    <mergeCell ref="L5:M5"/>
    <mergeCell ref="N5:O5"/>
    <mergeCell ref="S5:AA5"/>
    <mergeCell ref="A6:E6"/>
    <mergeCell ref="F6:G6"/>
    <mergeCell ref="H6:I6"/>
    <mergeCell ref="J6:K6"/>
    <mergeCell ref="L6:O6"/>
    <mergeCell ref="S6:T6"/>
    <mergeCell ref="X6:AA6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8" orientation="portrait" r:id="rId1"/>
  <rowBreaks count="1" manualBreakCount="1">
    <brk id="49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5"/>
  <sheetViews>
    <sheetView topLeftCell="A16" zoomScale="130" zoomScaleNormal="130" workbookViewId="0">
      <selection activeCell="P16" sqref="P1:P1048576"/>
    </sheetView>
  </sheetViews>
  <sheetFormatPr defaultColWidth="9" defaultRowHeight="13"/>
  <cols>
    <col min="1" max="1" width="11.6328125" bestFit="1" customWidth="1"/>
    <col min="5" max="10" width="9" hidden="1" customWidth="1"/>
    <col min="11" max="11" width="55.54296875" bestFit="1" customWidth="1"/>
    <col min="12" max="15" width="9" hidden="1" customWidth="1"/>
    <col min="16" max="17" width="10.36328125" style="386" bestFit="1" customWidth="1"/>
  </cols>
  <sheetData>
    <row r="1" spans="1:18">
      <c r="A1" t="s">
        <v>377</v>
      </c>
      <c r="B1" t="s">
        <v>378</v>
      </c>
      <c r="C1" t="s">
        <v>659</v>
      </c>
      <c r="D1" t="s">
        <v>561</v>
      </c>
      <c r="E1" t="s">
        <v>22</v>
      </c>
      <c r="F1" t="s">
        <v>661</v>
      </c>
      <c r="G1" t="s">
        <v>577</v>
      </c>
      <c r="H1" t="s">
        <v>319</v>
      </c>
      <c r="I1" t="s">
        <v>475</v>
      </c>
      <c r="J1" t="s">
        <v>663</v>
      </c>
      <c r="K1" t="s">
        <v>665</v>
      </c>
      <c r="L1" t="s">
        <v>382</v>
      </c>
      <c r="M1" t="s">
        <v>383</v>
      </c>
      <c r="N1" t="s">
        <v>565</v>
      </c>
      <c r="O1" t="s">
        <v>666</v>
      </c>
      <c r="P1" s="386" t="s">
        <v>332</v>
      </c>
      <c r="Q1" s="386" t="s">
        <v>385</v>
      </c>
      <c r="R1" t="s">
        <v>387</v>
      </c>
    </row>
    <row r="2" spans="1:18" s="387" customFormat="1">
      <c r="A2" s="593">
        <v>44664</v>
      </c>
      <c r="B2" s="387">
        <v>4</v>
      </c>
      <c r="C2" s="387">
        <v>131</v>
      </c>
      <c r="D2" s="387" t="s">
        <v>651</v>
      </c>
      <c r="E2" s="387">
        <v>20</v>
      </c>
      <c r="F2" s="387" t="s">
        <v>389</v>
      </c>
      <c r="I2" s="387" t="s">
        <v>654</v>
      </c>
      <c r="J2" s="387" t="s">
        <v>657</v>
      </c>
      <c r="K2" s="387" t="s">
        <v>1199</v>
      </c>
      <c r="N2" s="387" t="s">
        <v>657</v>
      </c>
      <c r="O2" s="387" t="s">
        <v>654</v>
      </c>
      <c r="P2" s="389">
        <v>1000000</v>
      </c>
      <c r="Q2" s="389"/>
      <c r="R2" s="387">
        <v>2500000</v>
      </c>
    </row>
    <row r="3" spans="1:18" s="387" customFormat="1">
      <c r="A3" s="593">
        <v>44713</v>
      </c>
      <c r="B3" s="387">
        <v>105</v>
      </c>
      <c r="C3" s="387">
        <v>111</v>
      </c>
      <c r="D3" s="387" t="s">
        <v>1026</v>
      </c>
      <c r="E3" s="387">
        <v>111</v>
      </c>
      <c r="F3" s="387" t="s">
        <v>1026</v>
      </c>
      <c r="I3" s="387" t="s">
        <v>654</v>
      </c>
      <c r="J3" s="387" t="s">
        <v>657</v>
      </c>
      <c r="K3" s="387" t="s">
        <v>1200</v>
      </c>
      <c r="N3" s="387" t="s">
        <v>657</v>
      </c>
      <c r="O3" s="387" t="s">
        <v>654</v>
      </c>
      <c r="P3" s="389"/>
      <c r="Q3" s="389">
        <v>1000000</v>
      </c>
      <c r="R3" s="387">
        <v>1500000</v>
      </c>
    </row>
    <row r="4" spans="1:18" s="585" customFormat="1">
      <c r="A4" s="594">
        <v>44753</v>
      </c>
      <c r="B4" s="585">
        <v>181</v>
      </c>
      <c r="C4" s="585">
        <v>131</v>
      </c>
      <c r="D4" s="585" t="s">
        <v>651</v>
      </c>
      <c r="E4" s="585">
        <v>20</v>
      </c>
      <c r="F4" s="585" t="s">
        <v>389</v>
      </c>
      <c r="I4" s="585" t="s">
        <v>654</v>
      </c>
      <c r="J4" s="585" t="s">
        <v>657</v>
      </c>
      <c r="K4" s="585" t="s">
        <v>101</v>
      </c>
      <c r="N4" s="585" t="s">
        <v>657</v>
      </c>
      <c r="O4" s="585" t="s">
        <v>654</v>
      </c>
      <c r="P4" s="394">
        <v>70000</v>
      </c>
      <c r="Q4" s="394"/>
      <c r="R4" s="585">
        <v>1570000</v>
      </c>
    </row>
    <row r="5" spans="1:18" s="586" customFormat="1">
      <c r="A5" s="595">
        <v>44753</v>
      </c>
      <c r="B5" s="586">
        <v>182</v>
      </c>
      <c r="C5" s="586">
        <v>131</v>
      </c>
      <c r="D5" s="586" t="s">
        <v>651</v>
      </c>
      <c r="E5" s="586">
        <v>20</v>
      </c>
      <c r="F5" s="586" t="s">
        <v>389</v>
      </c>
      <c r="I5" s="586" t="s">
        <v>654</v>
      </c>
      <c r="J5" s="586" t="s">
        <v>657</v>
      </c>
      <c r="K5" s="586" t="s">
        <v>1190</v>
      </c>
      <c r="N5" s="586" t="s">
        <v>657</v>
      </c>
      <c r="O5" s="586" t="s">
        <v>654</v>
      </c>
      <c r="P5" s="602">
        <v>480000</v>
      </c>
      <c r="Q5" s="602"/>
      <c r="R5" s="586">
        <v>2050000</v>
      </c>
    </row>
    <row r="6" spans="1:18" s="585" customFormat="1">
      <c r="A6" s="594">
        <v>44774</v>
      </c>
      <c r="B6" s="585">
        <v>209</v>
      </c>
      <c r="C6" s="585">
        <v>131</v>
      </c>
      <c r="D6" s="585" t="s">
        <v>651</v>
      </c>
      <c r="E6" s="585">
        <v>20</v>
      </c>
      <c r="F6" s="585" t="s">
        <v>389</v>
      </c>
      <c r="I6" s="585" t="s">
        <v>654</v>
      </c>
      <c r="J6" s="585" t="s">
        <v>657</v>
      </c>
      <c r="K6" s="585" t="s">
        <v>407</v>
      </c>
      <c r="N6" s="585" t="s">
        <v>657</v>
      </c>
      <c r="O6" s="585" t="s">
        <v>654</v>
      </c>
      <c r="P6" s="394">
        <v>2590000</v>
      </c>
      <c r="Q6" s="394"/>
      <c r="R6" s="585">
        <v>4640000</v>
      </c>
    </row>
    <row r="7" spans="1:18" s="587" customFormat="1">
      <c r="A7" s="596">
        <v>44777</v>
      </c>
      <c r="B7" s="587">
        <v>219</v>
      </c>
      <c r="C7" s="587">
        <v>131</v>
      </c>
      <c r="D7" s="587" t="s">
        <v>651</v>
      </c>
      <c r="E7" s="587">
        <v>20</v>
      </c>
      <c r="F7" s="587" t="s">
        <v>389</v>
      </c>
      <c r="I7" s="587" t="s">
        <v>654</v>
      </c>
      <c r="J7" s="587" t="s">
        <v>657</v>
      </c>
      <c r="K7" s="587" t="s">
        <v>720</v>
      </c>
      <c r="N7" s="587" t="s">
        <v>657</v>
      </c>
      <c r="O7" s="587" t="s">
        <v>654</v>
      </c>
      <c r="P7" s="603">
        <v>6502270</v>
      </c>
      <c r="Q7" s="603"/>
      <c r="R7" s="587">
        <v>11142270</v>
      </c>
    </row>
    <row r="8" spans="1:18" s="588" customFormat="1">
      <c r="A8" s="597">
        <v>44816</v>
      </c>
      <c r="B8" s="588">
        <v>278</v>
      </c>
      <c r="C8" s="588">
        <v>131</v>
      </c>
      <c r="D8" s="588" t="s">
        <v>651</v>
      </c>
      <c r="E8" s="588">
        <v>20</v>
      </c>
      <c r="F8" s="588" t="s">
        <v>389</v>
      </c>
      <c r="I8" s="588" t="s">
        <v>654</v>
      </c>
      <c r="J8" s="588" t="s">
        <v>657</v>
      </c>
      <c r="K8" s="588" t="s">
        <v>999</v>
      </c>
      <c r="N8" s="588" t="s">
        <v>657</v>
      </c>
      <c r="O8" s="588" t="s">
        <v>654</v>
      </c>
      <c r="P8" s="390">
        <v>870000</v>
      </c>
      <c r="Q8" s="390"/>
      <c r="R8" s="588">
        <v>12012270</v>
      </c>
    </row>
    <row r="9" spans="1:18" s="589" customFormat="1">
      <c r="A9" s="598">
        <v>44824</v>
      </c>
      <c r="B9" s="589">
        <v>314</v>
      </c>
      <c r="C9" s="589">
        <v>131</v>
      </c>
      <c r="D9" s="589" t="s">
        <v>651</v>
      </c>
      <c r="E9" s="589">
        <v>20</v>
      </c>
      <c r="F9" s="589" t="s">
        <v>389</v>
      </c>
      <c r="I9" s="589" t="s">
        <v>654</v>
      </c>
      <c r="J9" s="589" t="s">
        <v>657</v>
      </c>
      <c r="K9" s="589" t="s">
        <v>1201</v>
      </c>
      <c r="N9" s="589" t="s">
        <v>657</v>
      </c>
      <c r="O9" s="589" t="s">
        <v>654</v>
      </c>
      <c r="P9" s="604">
        <v>6780000</v>
      </c>
      <c r="Q9" s="604"/>
      <c r="R9" s="589">
        <v>18792270</v>
      </c>
    </row>
    <row r="10" spans="1:18" s="585" customFormat="1">
      <c r="A10" s="594">
        <v>44830</v>
      </c>
      <c r="B10" s="585">
        <v>326</v>
      </c>
      <c r="C10" s="585">
        <v>131</v>
      </c>
      <c r="D10" s="585" t="s">
        <v>651</v>
      </c>
      <c r="E10" s="585">
        <v>20</v>
      </c>
      <c r="F10" s="585" t="s">
        <v>389</v>
      </c>
      <c r="I10" s="585" t="s">
        <v>654</v>
      </c>
      <c r="J10" s="585" t="s">
        <v>657</v>
      </c>
      <c r="K10" s="585" t="s">
        <v>1202</v>
      </c>
      <c r="N10" s="585" t="s">
        <v>657</v>
      </c>
      <c r="O10" s="585" t="s">
        <v>654</v>
      </c>
      <c r="P10" s="394"/>
      <c r="Q10" s="394">
        <v>2590000</v>
      </c>
      <c r="R10" s="585">
        <v>16202270</v>
      </c>
    </row>
    <row r="11" spans="1:18" s="586" customFormat="1">
      <c r="A11" s="595">
        <v>44830</v>
      </c>
      <c r="B11" s="586">
        <v>327</v>
      </c>
      <c r="C11" s="586">
        <v>131</v>
      </c>
      <c r="D11" s="586" t="s">
        <v>651</v>
      </c>
      <c r="E11" s="586">
        <v>20</v>
      </c>
      <c r="F11" s="586" t="s">
        <v>389</v>
      </c>
      <c r="I11" s="586" t="s">
        <v>654</v>
      </c>
      <c r="J11" s="586" t="s">
        <v>657</v>
      </c>
      <c r="K11" s="586" t="s">
        <v>1203</v>
      </c>
      <c r="N11" s="586" t="s">
        <v>657</v>
      </c>
      <c r="O11" s="586" t="s">
        <v>654</v>
      </c>
      <c r="P11" s="602"/>
      <c r="Q11" s="602">
        <v>480000</v>
      </c>
      <c r="R11" s="586">
        <v>15722270</v>
      </c>
    </row>
    <row r="12" spans="1:18" s="585" customFormat="1">
      <c r="A12" s="594">
        <v>44830</v>
      </c>
      <c r="B12" s="585">
        <v>328</v>
      </c>
      <c r="C12" s="585">
        <v>131</v>
      </c>
      <c r="D12" s="585" t="s">
        <v>651</v>
      </c>
      <c r="E12" s="585">
        <v>20</v>
      </c>
      <c r="F12" s="585" t="s">
        <v>389</v>
      </c>
      <c r="I12" s="585" t="s">
        <v>654</v>
      </c>
      <c r="J12" s="585" t="s">
        <v>657</v>
      </c>
      <c r="K12" s="585" t="s">
        <v>1204</v>
      </c>
      <c r="N12" s="585" t="s">
        <v>657</v>
      </c>
      <c r="O12" s="585" t="s">
        <v>654</v>
      </c>
      <c r="P12" s="394"/>
      <c r="Q12" s="394">
        <v>70000</v>
      </c>
      <c r="R12" s="585">
        <v>15652270</v>
      </c>
    </row>
    <row r="13" spans="1:18" s="590" customFormat="1">
      <c r="A13" s="599">
        <v>44862</v>
      </c>
      <c r="B13" s="590">
        <v>373</v>
      </c>
      <c r="C13" s="590">
        <v>131</v>
      </c>
      <c r="D13" s="590" t="s">
        <v>651</v>
      </c>
      <c r="E13" s="590">
        <v>20</v>
      </c>
      <c r="F13" s="590" t="s">
        <v>389</v>
      </c>
      <c r="I13" s="590" t="s">
        <v>654</v>
      </c>
      <c r="J13" s="590" t="s">
        <v>657</v>
      </c>
      <c r="K13" s="590" t="s">
        <v>1206</v>
      </c>
      <c r="N13" s="590" t="s">
        <v>657</v>
      </c>
      <c r="O13" s="590" t="s">
        <v>654</v>
      </c>
      <c r="P13" s="605">
        <v>690000</v>
      </c>
      <c r="Q13" s="605"/>
      <c r="R13" s="590">
        <v>16342270</v>
      </c>
    </row>
    <row r="14" spans="1:18" s="591" customFormat="1">
      <c r="A14" s="600">
        <v>44862</v>
      </c>
      <c r="B14" s="591">
        <v>374</v>
      </c>
      <c r="C14" s="591">
        <v>131</v>
      </c>
      <c r="D14" s="591" t="s">
        <v>651</v>
      </c>
      <c r="E14" s="591">
        <v>20</v>
      </c>
      <c r="F14" s="591" t="s">
        <v>389</v>
      </c>
      <c r="I14" s="591" t="s">
        <v>654</v>
      </c>
      <c r="J14" s="591" t="s">
        <v>657</v>
      </c>
      <c r="K14" s="591" t="s">
        <v>1207</v>
      </c>
      <c r="N14" s="591" t="s">
        <v>657</v>
      </c>
      <c r="O14" s="591" t="s">
        <v>654</v>
      </c>
      <c r="P14" s="606">
        <v>1170000</v>
      </c>
      <c r="Q14" s="606"/>
      <c r="R14" s="591">
        <v>17512270</v>
      </c>
    </row>
    <row r="15" spans="1:18" s="590" customFormat="1">
      <c r="A15" s="599">
        <v>44893</v>
      </c>
      <c r="B15" s="590">
        <v>419</v>
      </c>
      <c r="C15" s="590">
        <v>131</v>
      </c>
      <c r="D15" s="590" t="s">
        <v>651</v>
      </c>
      <c r="E15" s="590">
        <v>20</v>
      </c>
      <c r="F15" s="590" t="s">
        <v>389</v>
      </c>
      <c r="I15" s="590" t="s">
        <v>654</v>
      </c>
      <c r="J15" s="590" t="s">
        <v>657</v>
      </c>
      <c r="K15" s="590" t="s">
        <v>201</v>
      </c>
      <c r="N15" s="590" t="s">
        <v>657</v>
      </c>
      <c r="O15" s="590" t="s">
        <v>654</v>
      </c>
      <c r="P15" s="605"/>
      <c r="Q15" s="605">
        <v>690000</v>
      </c>
      <c r="R15" s="590">
        <v>16822270</v>
      </c>
    </row>
    <row r="16" spans="1:18" s="591" customFormat="1">
      <c r="A16" s="600">
        <v>44896</v>
      </c>
      <c r="B16" s="591">
        <v>430</v>
      </c>
      <c r="C16" s="591">
        <v>131</v>
      </c>
      <c r="D16" s="591" t="s">
        <v>651</v>
      </c>
      <c r="E16" s="591">
        <v>20</v>
      </c>
      <c r="F16" s="591" t="s">
        <v>389</v>
      </c>
      <c r="I16" s="591" t="s">
        <v>654</v>
      </c>
      <c r="J16" s="591" t="s">
        <v>657</v>
      </c>
      <c r="K16" s="591" t="s">
        <v>1208</v>
      </c>
      <c r="N16" s="591" t="s">
        <v>657</v>
      </c>
      <c r="O16" s="591" t="s">
        <v>654</v>
      </c>
      <c r="P16" s="606"/>
      <c r="Q16" s="606">
        <v>1170000</v>
      </c>
      <c r="R16" s="591">
        <v>15652270</v>
      </c>
    </row>
    <row r="17" spans="1:18" s="589" customFormat="1">
      <c r="A17" s="598">
        <v>44902</v>
      </c>
      <c r="B17" s="589">
        <v>438</v>
      </c>
      <c r="C17" s="589">
        <v>131</v>
      </c>
      <c r="D17" s="589" t="s">
        <v>651</v>
      </c>
      <c r="E17" s="589">
        <v>20</v>
      </c>
      <c r="F17" s="589" t="s">
        <v>389</v>
      </c>
      <c r="I17" s="589" t="s">
        <v>654</v>
      </c>
      <c r="J17" s="589" t="s">
        <v>657</v>
      </c>
      <c r="K17" s="589" t="s">
        <v>1209</v>
      </c>
      <c r="N17" s="589" t="s">
        <v>657</v>
      </c>
      <c r="O17" s="589" t="s">
        <v>654</v>
      </c>
      <c r="P17" s="604"/>
      <c r="Q17" s="604">
        <v>6780000</v>
      </c>
      <c r="R17" s="589">
        <v>8872270</v>
      </c>
    </row>
    <row r="18" spans="1:18" s="592" customFormat="1">
      <c r="A18" s="601">
        <v>44907</v>
      </c>
      <c r="B18" s="592">
        <v>450</v>
      </c>
      <c r="C18" s="592">
        <v>131</v>
      </c>
      <c r="D18" s="592" t="s">
        <v>651</v>
      </c>
      <c r="E18" s="592">
        <v>20</v>
      </c>
      <c r="F18" s="592" t="s">
        <v>389</v>
      </c>
      <c r="I18" s="592" t="s">
        <v>654</v>
      </c>
      <c r="J18" s="592" t="s">
        <v>657</v>
      </c>
      <c r="K18" s="592" t="s">
        <v>1210</v>
      </c>
      <c r="N18" s="592" t="s">
        <v>657</v>
      </c>
      <c r="O18" s="592" t="s">
        <v>654</v>
      </c>
      <c r="P18" s="607"/>
      <c r="Q18" s="607">
        <v>870000</v>
      </c>
      <c r="R18" s="592">
        <v>8002270</v>
      </c>
    </row>
    <row r="19" spans="1:18" s="587" customFormat="1">
      <c r="A19" s="596">
        <v>44915</v>
      </c>
      <c r="B19" s="587">
        <v>461</v>
      </c>
      <c r="C19" s="587">
        <v>131</v>
      </c>
      <c r="D19" s="587" t="s">
        <v>651</v>
      </c>
      <c r="E19" s="587">
        <v>20</v>
      </c>
      <c r="F19" s="587" t="s">
        <v>389</v>
      </c>
      <c r="I19" s="587" t="s">
        <v>654</v>
      </c>
      <c r="J19" s="587" t="s">
        <v>657</v>
      </c>
      <c r="K19" s="587" t="s">
        <v>1133</v>
      </c>
      <c r="N19" s="587" t="s">
        <v>657</v>
      </c>
      <c r="O19" s="587" t="s">
        <v>654</v>
      </c>
      <c r="P19" s="603"/>
      <c r="Q19" s="603">
        <v>6502270</v>
      </c>
      <c r="R19" s="587">
        <v>1500000</v>
      </c>
    </row>
    <row r="20" spans="1:18">
      <c r="A20" s="388">
        <v>44936</v>
      </c>
      <c r="B20">
        <v>491</v>
      </c>
      <c r="C20">
        <v>131</v>
      </c>
      <c r="D20" t="s">
        <v>651</v>
      </c>
      <c r="E20">
        <v>20</v>
      </c>
      <c r="F20" t="s">
        <v>389</v>
      </c>
      <c r="I20" t="s">
        <v>654</v>
      </c>
      <c r="J20" t="s">
        <v>657</v>
      </c>
      <c r="K20" t="s">
        <v>1211</v>
      </c>
      <c r="N20" t="s">
        <v>657</v>
      </c>
      <c r="O20" t="s">
        <v>654</v>
      </c>
      <c r="P20" s="386">
        <v>1398000</v>
      </c>
      <c r="R20">
        <v>2898000</v>
      </c>
    </row>
    <row r="21" spans="1:18">
      <c r="A21" s="388">
        <v>44938</v>
      </c>
      <c r="B21">
        <v>493</v>
      </c>
      <c r="C21">
        <v>131</v>
      </c>
      <c r="D21" t="s">
        <v>651</v>
      </c>
      <c r="E21">
        <v>20</v>
      </c>
      <c r="F21" t="s">
        <v>389</v>
      </c>
      <c r="I21" t="s">
        <v>654</v>
      </c>
      <c r="J21" t="s">
        <v>657</v>
      </c>
      <c r="K21" t="s">
        <v>1075</v>
      </c>
      <c r="N21" t="s">
        <v>657</v>
      </c>
      <c r="O21" t="s">
        <v>654</v>
      </c>
      <c r="P21" s="386">
        <v>1359000</v>
      </c>
      <c r="R21">
        <v>4257000</v>
      </c>
    </row>
    <row r="22" spans="1:18">
      <c r="A22" s="388">
        <v>44964</v>
      </c>
      <c r="B22">
        <v>540</v>
      </c>
      <c r="C22">
        <v>131</v>
      </c>
      <c r="D22" t="s">
        <v>651</v>
      </c>
      <c r="E22">
        <v>20</v>
      </c>
      <c r="F22" t="s">
        <v>389</v>
      </c>
      <c r="I22" t="s">
        <v>654</v>
      </c>
      <c r="J22" t="s">
        <v>657</v>
      </c>
      <c r="K22" t="s">
        <v>351</v>
      </c>
      <c r="N22" t="s">
        <v>657</v>
      </c>
      <c r="O22" t="s">
        <v>654</v>
      </c>
      <c r="Q22" s="386">
        <v>1359000</v>
      </c>
      <c r="R22">
        <v>2898000</v>
      </c>
    </row>
    <row r="23" spans="1:18">
      <c r="A23" s="388">
        <v>44964</v>
      </c>
      <c r="B23">
        <v>543</v>
      </c>
      <c r="C23">
        <v>131</v>
      </c>
      <c r="D23" t="s">
        <v>651</v>
      </c>
      <c r="E23">
        <v>20</v>
      </c>
      <c r="F23" t="s">
        <v>389</v>
      </c>
      <c r="I23" t="s">
        <v>654</v>
      </c>
      <c r="J23" t="s">
        <v>657</v>
      </c>
      <c r="K23" t="s">
        <v>1212</v>
      </c>
      <c r="N23" t="s">
        <v>657</v>
      </c>
      <c r="O23" t="s">
        <v>654</v>
      </c>
      <c r="Q23" s="386">
        <v>1398000</v>
      </c>
      <c r="R23">
        <v>1500000</v>
      </c>
    </row>
    <row r="24" spans="1:18">
      <c r="A24" s="388">
        <v>44967</v>
      </c>
      <c r="B24">
        <v>552</v>
      </c>
      <c r="C24">
        <v>131</v>
      </c>
      <c r="D24" t="s">
        <v>651</v>
      </c>
      <c r="E24">
        <v>20</v>
      </c>
      <c r="F24" t="s">
        <v>389</v>
      </c>
      <c r="I24" t="s">
        <v>654</v>
      </c>
      <c r="J24" t="s">
        <v>657</v>
      </c>
      <c r="K24" t="s">
        <v>221</v>
      </c>
      <c r="N24" t="s">
        <v>657</v>
      </c>
      <c r="O24" t="s">
        <v>654</v>
      </c>
      <c r="P24" s="386">
        <v>1980000</v>
      </c>
      <c r="R24">
        <v>3480000</v>
      </c>
    </row>
    <row r="25" spans="1:18">
      <c r="P25" s="386">
        <f>SUM(P2:P24)-P24</f>
        <v>22909270</v>
      </c>
      <c r="Q25" s="386">
        <f>SUM(Q2:Q24)</f>
        <v>22909270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AJ349"/>
  <sheetViews>
    <sheetView topLeftCell="A4" workbookViewId="0">
      <selection activeCell="S4" sqref="S4"/>
    </sheetView>
  </sheetViews>
  <sheetFormatPr defaultColWidth="8.81640625" defaultRowHeight="13"/>
  <cols>
    <col min="1" max="1" width="11.6328125" bestFit="1" customWidth="1"/>
    <col min="2" max="2" width="9" customWidth="1"/>
    <col min="3" max="3" width="10.453125" customWidth="1"/>
    <col min="4" max="4" width="18.36328125" customWidth="1"/>
    <col min="5" max="5" width="9.453125" hidden="1" customWidth="1"/>
    <col min="6" max="6" width="8.81640625" hidden="1" customWidth="1"/>
    <col min="7" max="7" width="9.453125" hidden="1" customWidth="1"/>
    <col min="8" max="8" width="8.81640625" hidden="1" customWidth="1"/>
    <col min="9" max="9" width="9.453125" hidden="1" customWidth="1"/>
    <col min="10" max="10" width="8.81640625" hidden="1" customWidth="1"/>
    <col min="12" max="12" width="8.81640625" hidden="1" customWidth="1"/>
    <col min="13" max="13" width="52.90625" customWidth="1"/>
    <col min="14" max="14" width="9.453125" hidden="1" customWidth="1"/>
    <col min="15" max="15" width="8.81640625" style="608" hidden="1" customWidth="1"/>
    <col min="16" max="18" width="8.81640625" style="608"/>
    <col min="19" max="19" width="11.36328125" bestFit="1" customWidth="1"/>
  </cols>
  <sheetData>
    <row r="1" spans="1:36">
      <c r="A1" s="388" t="s">
        <v>377</v>
      </c>
      <c r="B1" t="s">
        <v>378</v>
      </c>
      <c r="C1" t="s">
        <v>659</v>
      </c>
      <c r="D1" t="s">
        <v>561</v>
      </c>
      <c r="E1" t="s">
        <v>22</v>
      </c>
      <c r="F1" t="s">
        <v>661</v>
      </c>
      <c r="G1" t="s">
        <v>577</v>
      </c>
      <c r="H1" t="s">
        <v>319</v>
      </c>
      <c r="I1" t="s">
        <v>475</v>
      </c>
      <c r="J1" t="s">
        <v>663</v>
      </c>
      <c r="K1" t="s">
        <v>665</v>
      </c>
      <c r="L1" t="s">
        <v>382</v>
      </c>
      <c r="M1" t="s">
        <v>383</v>
      </c>
      <c r="N1" t="s">
        <v>565</v>
      </c>
      <c r="O1" s="608" t="s">
        <v>666</v>
      </c>
      <c r="P1" s="608" t="s">
        <v>332</v>
      </c>
      <c r="Q1" s="608" t="s">
        <v>385</v>
      </c>
      <c r="R1" s="608" t="s">
        <v>387</v>
      </c>
      <c r="S1" s="608" t="s">
        <v>317</v>
      </c>
      <c r="T1" s="608" t="s">
        <v>552</v>
      </c>
      <c r="U1" s="608" t="s">
        <v>555</v>
      </c>
      <c r="V1" s="608" t="s">
        <v>42</v>
      </c>
    </row>
    <row r="2" spans="1:36">
      <c r="A2" s="388">
        <v>44746</v>
      </c>
      <c r="B2">
        <v>157</v>
      </c>
      <c r="C2">
        <v>131</v>
      </c>
      <c r="D2" t="s">
        <v>651</v>
      </c>
      <c r="E2">
        <v>20</v>
      </c>
      <c r="F2" t="s">
        <v>389</v>
      </c>
      <c r="I2" t="s">
        <v>654</v>
      </c>
      <c r="J2" t="s">
        <v>657</v>
      </c>
      <c r="K2" t="s">
        <v>921</v>
      </c>
      <c r="N2" t="s">
        <v>657</v>
      </c>
      <c r="O2" s="608" t="s">
        <v>486</v>
      </c>
      <c r="P2" s="611">
        <v>50000</v>
      </c>
      <c r="R2" s="608">
        <v>50000</v>
      </c>
      <c r="S2" s="588">
        <f>SUM(P3,P5:P6,P17:P24,P26:P44,P46,P50:P52,P54,P58,P60:P63,P65:P71,P85:P86,P192:P209,P230:P250,P265,P268:P286,P287,P290,P310:P320)</f>
        <v>9833406</v>
      </c>
      <c r="T2" s="619">
        <f>SUM(P47:P48,P57,P72,P74:P83,P89:P99,P106:P159)</f>
        <v>4040165</v>
      </c>
      <c r="U2" s="387">
        <f>SUM(P2,P9,P45)</f>
        <v>250000</v>
      </c>
      <c r="V2" s="587">
        <f>SUM(P4,P8,P11:P15,P55:P56,P84,P87,P100:P104,P161:P189,P211:P217,P219:P228,P252:P261,P263:P264,P266,P289,P291:P308,P322:P335,P337:P347)</f>
        <v>4836712</v>
      </c>
      <c r="W2">
        <f>SUM(S2:V2)</f>
        <v>18960283</v>
      </c>
      <c r="Y2">
        <f>X2-W2</f>
        <v>-18960283</v>
      </c>
    </row>
    <row r="3" spans="1:36">
      <c r="A3" s="388">
        <v>44761</v>
      </c>
      <c r="B3">
        <v>191</v>
      </c>
      <c r="C3">
        <v>131</v>
      </c>
      <c r="D3" t="s">
        <v>651</v>
      </c>
      <c r="E3">
        <v>20</v>
      </c>
      <c r="F3" t="s">
        <v>389</v>
      </c>
      <c r="I3" t="s">
        <v>654</v>
      </c>
      <c r="J3" t="s">
        <v>657</v>
      </c>
      <c r="K3" t="s">
        <v>922</v>
      </c>
      <c r="N3" t="s">
        <v>657</v>
      </c>
      <c r="O3" s="608" t="s">
        <v>486</v>
      </c>
      <c r="P3" s="612">
        <v>298000</v>
      </c>
      <c r="R3" s="608">
        <v>348000</v>
      </c>
      <c r="S3" s="618">
        <f>SUM(Q16,Q27,Q49,Q59,Q64,Q191,Q229,Q237,Q240,Q267,Q309,Q313,Q348)</f>
        <v>5025680</v>
      </c>
      <c r="T3" s="618">
        <f>SUM(Q73,Q78,Q88,Q105,Q122,Q141,Q147,Q151,Q156)</f>
        <v>2171440</v>
      </c>
      <c r="U3" s="618">
        <v>0</v>
      </c>
      <c r="V3" s="618">
        <f>SUM(Q10,Q160,Q167,Q171:Q172,Q190,Q210,Q218,Q225,Q251,Q255,Q293,Q298,Q321,Q329,Q336,Q342)</f>
        <v>2603000</v>
      </c>
      <c r="W3" s="618">
        <f>SUM(S3:V3)</f>
        <v>9800120</v>
      </c>
    </row>
    <row r="4" spans="1:36">
      <c r="A4" s="388">
        <v>44768</v>
      </c>
      <c r="B4">
        <v>200</v>
      </c>
      <c r="C4">
        <v>131</v>
      </c>
      <c r="D4" t="s">
        <v>651</v>
      </c>
      <c r="E4">
        <v>20</v>
      </c>
      <c r="F4" t="s">
        <v>389</v>
      </c>
      <c r="I4" t="s">
        <v>654</v>
      </c>
      <c r="J4" t="s">
        <v>657</v>
      </c>
      <c r="K4" t="s">
        <v>923</v>
      </c>
      <c r="N4" t="s">
        <v>657</v>
      </c>
      <c r="O4" s="608" t="s">
        <v>486</v>
      </c>
      <c r="P4" s="609">
        <v>350000</v>
      </c>
      <c r="R4" s="608">
        <v>698000</v>
      </c>
      <c r="S4">
        <f>S2-S3</f>
        <v>4807726</v>
      </c>
      <c r="T4">
        <f>T2-T3</f>
        <v>1868725</v>
      </c>
      <c r="U4">
        <f>U2-U3</f>
        <v>250000</v>
      </c>
      <c r="V4">
        <f>V2-V3</f>
        <v>2233712</v>
      </c>
      <c r="W4">
        <f>W2-W3</f>
        <v>9160163</v>
      </c>
      <c r="X4">
        <f>SUM(S4:V4)</f>
        <v>9160163</v>
      </c>
    </row>
    <row r="5" spans="1:36">
      <c r="A5" s="388">
        <v>44774</v>
      </c>
      <c r="B5">
        <v>208</v>
      </c>
      <c r="C5">
        <v>131</v>
      </c>
      <c r="D5" t="s">
        <v>651</v>
      </c>
      <c r="E5">
        <v>20</v>
      </c>
      <c r="F5" t="s">
        <v>389</v>
      </c>
      <c r="I5" t="s">
        <v>654</v>
      </c>
      <c r="J5" t="s">
        <v>657</v>
      </c>
      <c r="K5" t="s">
        <v>924</v>
      </c>
      <c r="N5" t="s">
        <v>657</v>
      </c>
      <c r="O5" s="608" t="s">
        <v>486</v>
      </c>
      <c r="P5" s="612">
        <v>456000</v>
      </c>
      <c r="R5" s="608">
        <v>1154000</v>
      </c>
    </row>
    <row r="6" spans="1:36">
      <c r="A6" s="388">
        <v>44774</v>
      </c>
      <c r="B6">
        <v>210</v>
      </c>
      <c r="C6">
        <v>131</v>
      </c>
      <c r="D6" t="s">
        <v>651</v>
      </c>
      <c r="E6">
        <v>20</v>
      </c>
      <c r="F6" t="s">
        <v>389</v>
      </c>
      <c r="I6" t="s">
        <v>654</v>
      </c>
      <c r="J6" t="s">
        <v>657</v>
      </c>
      <c r="K6" t="s">
        <v>345</v>
      </c>
      <c r="N6" t="s">
        <v>657</v>
      </c>
      <c r="O6" s="608" t="s">
        <v>486</v>
      </c>
      <c r="P6" s="612">
        <v>42620</v>
      </c>
      <c r="R6" s="608">
        <v>1196620</v>
      </c>
    </row>
    <row r="7" spans="1:36">
      <c r="A7" s="388"/>
      <c r="K7" t="s">
        <v>580</v>
      </c>
      <c r="P7" s="608">
        <v>498620</v>
      </c>
      <c r="Q7" s="608">
        <v>0</v>
      </c>
    </row>
    <row r="8" spans="1:36">
      <c r="A8" s="388">
        <v>44816</v>
      </c>
      <c r="B8">
        <v>279</v>
      </c>
      <c r="C8">
        <v>131</v>
      </c>
      <c r="D8" t="s">
        <v>651</v>
      </c>
      <c r="E8">
        <v>20</v>
      </c>
      <c r="F8" t="s">
        <v>389</v>
      </c>
      <c r="I8" t="s">
        <v>654</v>
      </c>
      <c r="J8" t="s">
        <v>657</v>
      </c>
      <c r="K8" t="s">
        <v>24</v>
      </c>
      <c r="N8" t="s">
        <v>657</v>
      </c>
      <c r="O8" s="608" t="s">
        <v>486</v>
      </c>
      <c r="P8" s="613">
        <v>135000</v>
      </c>
      <c r="Q8" s="615"/>
      <c r="R8" s="608">
        <v>1331620</v>
      </c>
      <c r="S8" s="388"/>
      <c r="AC8" t="s">
        <v>580</v>
      </c>
      <c r="AH8">
        <v>819400</v>
      </c>
      <c r="AI8">
        <v>0</v>
      </c>
    </row>
    <row r="9" spans="1:36">
      <c r="A9" s="388">
        <v>44816</v>
      </c>
      <c r="B9">
        <v>297</v>
      </c>
      <c r="C9">
        <v>131</v>
      </c>
      <c r="D9" t="s">
        <v>651</v>
      </c>
      <c r="E9">
        <v>20</v>
      </c>
      <c r="F9" t="s">
        <v>389</v>
      </c>
      <c r="I9" t="s">
        <v>654</v>
      </c>
      <c r="J9" t="s">
        <v>657</v>
      </c>
      <c r="K9" t="s">
        <v>53</v>
      </c>
      <c r="N9" t="s">
        <v>657</v>
      </c>
      <c r="O9" s="608" t="s">
        <v>486</v>
      </c>
      <c r="P9" s="614">
        <v>100000</v>
      </c>
      <c r="Q9" s="615"/>
      <c r="R9" s="608">
        <v>1431620</v>
      </c>
      <c r="S9" s="388"/>
      <c r="AA9" t="s">
        <v>654</v>
      </c>
      <c r="AB9" t="s">
        <v>657</v>
      </c>
      <c r="AC9" t="s">
        <v>744</v>
      </c>
      <c r="AF9" t="s">
        <v>657</v>
      </c>
      <c r="AG9" t="s">
        <v>486</v>
      </c>
      <c r="AI9">
        <v>295000</v>
      </c>
      <c r="AJ9">
        <v>2435218</v>
      </c>
    </row>
    <row r="10" spans="1:36">
      <c r="A10" s="388">
        <v>44816</v>
      </c>
      <c r="B10">
        <v>306</v>
      </c>
      <c r="C10">
        <v>131</v>
      </c>
      <c r="D10" t="s">
        <v>651</v>
      </c>
      <c r="E10">
        <v>20</v>
      </c>
      <c r="F10" t="s">
        <v>389</v>
      </c>
      <c r="I10" t="s">
        <v>654</v>
      </c>
      <c r="J10" t="s">
        <v>657</v>
      </c>
      <c r="K10" t="s">
        <v>70</v>
      </c>
      <c r="N10" t="s">
        <v>657</v>
      </c>
      <c r="O10" s="608" t="s">
        <v>486</v>
      </c>
      <c r="P10" s="615"/>
      <c r="Q10" s="613">
        <v>350000</v>
      </c>
      <c r="R10" s="608">
        <v>1081620</v>
      </c>
      <c r="S10" s="388"/>
      <c r="AA10" t="s">
        <v>654</v>
      </c>
      <c r="AB10" t="s">
        <v>657</v>
      </c>
      <c r="AC10" t="s">
        <v>889</v>
      </c>
      <c r="AF10" t="s">
        <v>657</v>
      </c>
      <c r="AG10" t="s">
        <v>486</v>
      </c>
      <c r="AH10">
        <v>7150</v>
      </c>
      <c r="AJ10">
        <v>2442368</v>
      </c>
    </row>
    <row r="11" spans="1:36">
      <c r="A11" s="388">
        <v>44816</v>
      </c>
      <c r="B11">
        <v>306</v>
      </c>
      <c r="C11">
        <v>131</v>
      </c>
      <c r="D11" t="s">
        <v>651</v>
      </c>
      <c r="E11">
        <v>20</v>
      </c>
      <c r="F11" t="s">
        <v>389</v>
      </c>
      <c r="I11" t="s">
        <v>654</v>
      </c>
      <c r="J11" t="s">
        <v>657</v>
      </c>
      <c r="K11" t="s">
        <v>173</v>
      </c>
      <c r="N11" t="s">
        <v>657</v>
      </c>
      <c r="O11" s="608" t="s">
        <v>486</v>
      </c>
      <c r="P11" s="609">
        <v>87780</v>
      </c>
      <c r="R11" s="608">
        <v>1158600</v>
      </c>
      <c r="S11" s="388"/>
      <c r="AA11" t="s">
        <v>654</v>
      </c>
      <c r="AB11" t="s">
        <v>657</v>
      </c>
      <c r="AC11" t="s">
        <v>890</v>
      </c>
      <c r="AF11" t="s">
        <v>657</v>
      </c>
      <c r="AG11" t="s">
        <v>486</v>
      </c>
      <c r="AH11">
        <v>8268</v>
      </c>
      <c r="AJ11">
        <v>2470880</v>
      </c>
    </row>
    <row r="12" spans="1:36">
      <c r="A12" s="388">
        <v>44816</v>
      </c>
      <c r="B12">
        <v>306</v>
      </c>
      <c r="C12">
        <v>131</v>
      </c>
      <c r="D12" t="s">
        <v>651</v>
      </c>
      <c r="E12">
        <v>20</v>
      </c>
      <c r="F12" t="s">
        <v>389</v>
      </c>
      <c r="I12" t="s">
        <v>654</v>
      </c>
      <c r="J12" t="s">
        <v>657</v>
      </c>
      <c r="K12" t="s">
        <v>963</v>
      </c>
      <c r="N12" t="s">
        <v>657</v>
      </c>
      <c r="O12" s="608" t="s">
        <v>486</v>
      </c>
      <c r="P12" s="609">
        <v>113500</v>
      </c>
      <c r="R12" s="608">
        <v>1272100</v>
      </c>
      <c r="S12" s="388"/>
      <c r="AA12" t="s">
        <v>654</v>
      </c>
      <c r="AB12" t="s">
        <v>657</v>
      </c>
      <c r="AC12" t="s">
        <v>890</v>
      </c>
      <c r="AF12" t="s">
        <v>657</v>
      </c>
      <c r="AG12" t="s">
        <v>486</v>
      </c>
      <c r="AH12">
        <v>111808</v>
      </c>
      <c r="AJ12">
        <v>2582688</v>
      </c>
    </row>
    <row r="13" spans="1:36">
      <c r="A13" s="388">
        <v>44816</v>
      </c>
      <c r="B13">
        <v>306</v>
      </c>
      <c r="C13">
        <v>131</v>
      </c>
      <c r="D13" t="s">
        <v>651</v>
      </c>
      <c r="E13">
        <v>20</v>
      </c>
      <c r="F13" t="s">
        <v>389</v>
      </c>
      <c r="I13" t="s">
        <v>654</v>
      </c>
      <c r="J13" t="s">
        <v>657</v>
      </c>
      <c r="K13" t="s">
        <v>964</v>
      </c>
      <c r="N13" t="s">
        <v>657</v>
      </c>
      <c r="O13" s="608" t="s">
        <v>486</v>
      </c>
      <c r="P13" s="609">
        <v>39000</v>
      </c>
      <c r="R13" s="608">
        <v>1311100</v>
      </c>
      <c r="S13" s="388"/>
      <c r="AA13" t="s">
        <v>654</v>
      </c>
      <c r="AB13" t="s">
        <v>657</v>
      </c>
      <c r="AC13" t="s">
        <v>890</v>
      </c>
      <c r="AF13" t="s">
        <v>657</v>
      </c>
      <c r="AG13" t="s">
        <v>486</v>
      </c>
      <c r="AH13">
        <v>33072</v>
      </c>
      <c r="AJ13">
        <v>2615760</v>
      </c>
    </row>
    <row r="14" spans="1:36">
      <c r="A14" s="388">
        <v>44816</v>
      </c>
      <c r="B14">
        <v>306</v>
      </c>
      <c r="C14">
        <v>131</v>
      </c>
      <c r="D14" t="s">
        <v>651</v>
      </c>
      <c r="E14">
        <v>20</v>
      </c>
      <c r="F14" t="s">
        <v>389</v>
      </c>
      <c r="I14" t="s">
        <v>654</v>
      </c>
      <c r="J14" t="s">
        <v>657</v>
      </c>
      <c r="K14" t="s">
        <v>103</v>
      </c>
      <c r="N14" t="s">
        <v>657</v>
      </c>
      <c r="O14" s="608" t="s">
        <v>486</v>
      </c>
      <c r="P14" s="609">
        <v>7000</v>
      </c>
      <c r="R14" s="608">
        <v>1318100</v>
      </c>
      <c r="S14" s="388"/>
      <c r="AA14" t="s">
        <v>654</v>
      </c>
      <c r="AB14" t="s">
        <v>657</v>
      </c>
      <c r="AC14" t="s">
        <v>891</v>
      </c>
      <c r="AF14" t="s">
        <v>657</v>
      </c>
      <c r="AG14" t="s">
        <v>486</v>
      </c>
      <c r="AH14">
        <v>2800</v>
      </c>
      <c r="AJ14">
        <v>2618560</v>
      </c>
    </row>
    <row r="15" spans="1:36">
      <c r="A15" s="388">
        <v>44816</v>
      </c>
      <c r="B15">
        <v>306</v>
      </c>
      <c r="C15">
        <v>131</v>
      </c>
      <c r="D15" t="s">
        <v>651</v>
      </c>
      <c r="E15">
        <v>20</v>
      </c>
      <c r="F15" t="s">
        <v>389</v>
      </c>
      <c r="I15" t="s">
        <v>654</v>
      </c>
      <c r="J15" t="s">
        <v>657</v>
      </c>
      <c r="K15" t="s">
        <v>33</v>
      </c>
      <c r="N15" t="s">
        <v>657</v>
      </c>
      <c r="O15" s="608" t="s">
        <v>486</v>
      </c>
      <c r="P15" s="609">
        <v>27316</v>
      </c>
      <c r="R15" s="608">
        <v>1345416</v>
      </c>
      <c r="S15" s="388"/>
      <c r="AA15" t="s">
        <v>654</v>
      </c>
      <c r="AB15" t="s">
        <v>657</v>
      </c>
      <c r="AC15" t="s">
        <v>7</v>
      </c>
      <c r="AF15" t="s">
        <v>657</v>
      </c>
      <c r="AG15" t="s">
        <v>486</v>
      </c>
      <c r="AH15">
        <v>13000</v>
      </c>
      <c r="AJ15">
        <v>2631560</v>
      </c>
    </row>
    <row r="16" spans="1:36">
      <c r="A16" s="388">
        <v>44816</v>
      </c>
      <c r="B16">
        <v>307</v>
      </c>
      <c r="C16">
        <v>131</v>
      </c>
      <c r="D16" t="s">
        <v>651</v>
      </c>
      <c r="E16">
        <v>20</v>
      </c>
      <c r="F16" t="s">
        <v>389</v>
      </c>
      <c r="I16" t="s">
        <v>654</v>
      </c>
      <c r="J16" t="s">
        <v>657</v>
      </c>
      <c r="K16" t="s">
        <v>767</v>
      </c>
      <c r="N16" t="s">
        <v>657</v>
      </c>
      <c r="O16" s="608" t="s">
        <v>486</v>
      </c>
      <c r="Q16" s="612">
        <v>456000</v>
      </c>
      <c r="R16" s="608">
        <v>889416</v>
      </c>
      <c r="S16" s="388"/>
      <c r="AA16" t="s">
        <v>654</v>
      </c>
      <c r="AB16" t="s">
        <v>657</v>
      </c>
      <c r="AC16" t="s">
        <v>887</v>
      </c>
      <c r="AF16" t="s">
        <v>657</v>
      </c>
      <c r="AG16" t="s">
        <v>486</v>
      </c>
      <c r="AH16">
        <v>13858</v>
      </c>
      <c r="AJ16">
        <v>2645418</v>
      </c>
    </row>
    <row r="17" spans="1:36">
      <c r="A17" s="388">
        <v>44816</v>
      </c>
      <c r="B17">
        <v>307</v>
      </c>
      <c r="C17">
        <v>131</v>
      </c>
      <c r="D17" t="s">
        <v>651</v>
      </c>
      <c r="E17">
        <v>20</v>
      </c>
      <c r="F17" t="s">
        <v>389</v>
      </c>
      <c r="I17" t="s">
        <v>654</v>
      </c>
      <c r="J17" t="s">
        <v>657</v>
      </c>
      <c r="K17" t="s">
        <v>965</v>
      </c>
      <c r="N17" t="s">
        <v>657</v>
      </c>
      <c r="O17" s="608" t="s">
        <v>486</v>
      </c>
      <c r="P17" s="612">
        <v>292950</v>
      </c>
      <c r="R17" s="608">
        <v>1182366</v>
      </c>
      <c r="S17" s="388"/>
      <c r="AA17" t="s">
        <v>654</v>
      </c>
      <c r="AB17" t="s">
        <v>657</v>
      </c>
      <c r="AC17" t="s">
        <v>814</v>
      </c>
      <c r="AF17" t="s">
        <v>657</v>
      </c>
      <c r="AG17" t="s">
        <v>486</v>
      </c>
      <c r="AH17">
        <v>23940</v>
      </c>
      <c r="AJ17">
        <v>2669358</v>
      </c>
    </row>
    <row r="18" spans="1:36">
      <c r="A18" s="388">
        <v>44816</v>
      </c>
      <c r="B18">
        <v>307</v>
      </c>
      <c r="C18">
        <v>131</v>
      </c>
      <c r="D18" t="s">
        <v>651</v>
      </c>
      <c r="E18">
        <v>20</v>
      </c>
      <c r="F18" t="s">
        <v>389</v>
      </c>
      <c r="I18" t="s">
        <v>654</v>
      </c>
      <c r="J18" t="s">
        <v>657</v>
      </c>
      <c r="K18" t="s">
        <v>966</v>
      </c>
      <c r="N18" t="s">
        <v>657</v>
      </c>
      <c r="O18" s="608" t="s">
        <v>486</v>
      </c>
      <c r="P18" s="612">
        <v>33700</v>
      </c>
      <c r="R18" s="608">
        <v>1216066</v>
      </c>
      <c r="S18" s="388"/>
      <c r="AA18" t="s">
        <v>654</v>
      </c>
      <c r="AB18" t="s">
        <v>657</v>
      </c>
      <c r="AC18" t="s">
        <v>785</v>
      </c>
      <c r="AF18" t="s">
        <v>657</v>
      </c>
      <c r="AG18" t="s">
        <v>486</v>
      </c>
      <c r="AH18">
        <v>14800</v>
      </c>
      <c r="AJ18">
        <v>2684158</v>
      </c>
    </row>
    <row r="19" spans="1:36">
      <c r="A19" s="388">
        <v>44816</v>
      </c>
      <c r="B19">
        <v>307</v>
      </c>
      <c r="C19">
        <v>131</v>
      </c>
      <c r="D19" t="s">
        <v>651</v>
      </c>
      <c r="E19">
        <v>20</v>
      </c>
      <c r="F19" t="s">
        <v>389</v>
      </c>
      <c r="I19" t="s">
        <v>654</v>
      </c>
      <c r="J19" t="s">
        <v>657</v>
      </c>
      <c r="K19" t="s">
        <v>861</v>
      </c>
      <c r="N19" t="s">
        <v>657</v>
      </c>
      <c r="O19" s="608" t="s">
        <v>486</v>
      </c>
      <c r="P19" s="612">
        <v>2880</v>
      </c>
      <c r="R19" s="608">
        <v>1218946</v>
      </c>
      <c r="S19" s="388"/>
      <c r="AA19" t="s">
        <v>654</v>
      </c>
      <c r="AB19" t="s">
        <v>657</v>
      </c>
      <c r="AF19" t="s">
        <v>657</v>
      </c>
      <c r="AG19" t="s">
        <v>486</v>
      </c>
      <c r="AH19">
        <v>40000</v>
      </c>
      <c r="AJ19">
        <v>2754319</v>
      </c>
    </row>
    <row r="20" spans="1:36">
      <c r="A20" s="388">
        <v>44816</v>
      </c>
      <c r="B20">
        <v>307</v>
      </c>
      <c r="C20">
        <v>131</v>
      </c>
      <c r="D20" t="s">
        <v>651</v>
      </c>
      <c r="E20">
        <v>20</v>
      </c>
      <c r="F20" t="s">
        <v>389</v>
      </c>
      <c r="I20" t="s">
        <v>654</v>
      </c>
      <c r="J20" t="s">
        <v>657</v>
      </c>
      <c r="K20" t="s">
        <v>967</v>
      </c>
      <c r="N20" t="s">
        <v>657</v>
      </c>
      <c r="O20" s="608" t="s">
        <v>486</v>
      </c>
      <c r="P20" s="612">
        <v>7018</v>
      </c>
      <c r="R20" s="608">
        <v>1225964</v>
      </c>
      <c r="S20" s="388"/>
      <c r="AA20" t="s">
        <v>654</v>
      </c>
      <c r="AB20" t="s">
        <v>657</v>
      </c>
      <c r="AF20" t="s">
        <v>657</v>
      </c>
      <c r="AG20" t="s">
        <v>486</v>
      </c>
      <c r="AH20">
        <v>16000</v>
      </c>
      <c r="AJ20">
        <v>2770319</v>
      </c>
    </row>
    <row r="21" spans="1:36">
      <c r="A21" s="388">
        <v>44816</v>
      </c>
      <c r="B21">
        <v>307</v>
      </c>
      <c r="C21">
        <v>131</v>
      </c>
      <c r="D21" t="s">
        <v>651</v>
      </c>
      <c r="E21">
        <v>20</v>
      </c>
      <c r="F21" t="s">
        <v>389</v>
      </c>
      <c r="I21" t="s">
        <v>654</v>
      </c>
      <c r="J21" t="s">
        <v>657</v>
      </c>
      <c r="K21" t="s">
        <v>838</v>
      </c>
      <c r="N21" t="s">
        <v>657</v>
      </c>
      <c r="O21" s="608" t="s">
        <v>486</v>
      </c>
      <c r="P21" s="612">
        <v>3500</v>
      </c>
      <c r="R21" s="608">
        <v>1229464</v>
      </c>
      <c r="S21" s="388"/>
      <c r="AA21" t="s">
        <v>654</v>
      </c>
      <c r="AB21" t="s">
        <v>657</v>
      </c>
      <c r="AF21" t="s">
        <v>657</v>
      </c>
      <c r="AG21" t="s">
        <v>486</v>
      </c>
      <c r="AH21">
        <v>25920</v>
      </c>
      <c r="AJ21">
        <v>2796239</v>
      </c>
    </row>
    <row r="22" spans="1:36">
      <c r="A22" s="388">
        <v>44816</v>
      </c>
      <c r="B22">
        <v>307</v>
      </c>
      <c r="C22">
        <v>131</v>
      </c>
      <c r="D22" t="s">
        <v>651</v>
      </c>
      <c r="E22">
        <v>20</v>
      </c>
      <c r="F22" t="s">
        <v>389</v>
      </c>
      <c r="I22" t="s">
        <v>654</v>
      </c>
      <c r="J22" t="s">
        <v>657</v>
      </c>
      <c r="K22" t="s">
        <v>838</v>
      </c>
      <c r="N22" t="s">
        <v>657</v>
      </c>
      <c r="O22" s="608" t="s">
        <v>486</v>
      </c>
      <c r="P22" s="612">
        <v>4675</v>
      </c>
      <c r="R22" s="608">
        <v>1234139</v>
      </c>
      <c r="S22" s="388"/>
      <c r="AA22" t="s">
        <v>654</v>
      </c>
      <c r="AB22" t="s">
        <v>657</v>
      </c>
      <c r="AF22" t="s">
        <v>657</v>
      </c>
      <c r="AG22" t="s">
        <v>486</v>
      </c>
      <c r="AH22">
        <v>39780</v>
      </c>
      <c r="AJ22">
        <v>2836019</v>
      </c>
    </row>
    <row r="23" spans="1:36">
      <c r="A23" s="388">
        <v>44816</v>
      </c>
      <c r="B23">
        <v>307</v>
      </c>
      <c r="C23">
        <v>131</v>
      </c>
      <c r="D23" t="s">
        <v>651</v>
      </c>
      <c r="E23">
        <v>20</v>
      </c>
      <c r="F23" t="s">
        <v>389</v>
      </c>
      <c r="I23" t="s">
        <v>654</v>
      </c>
      <c r="J23" t="s">
        <v>657</v>
      </c>
      <c r="K23" t="s">
        <v>838</v>
      </c>
      <c r="N23" t="s">
        <v>657</v>
      </c>
      <c r="O23" s="608" t="s">
        <v>486</v>
      </c>
      <c r="P23" s="612">
        <v>31979</v>
      </c>
      <c r="R23" s="608">
        <v>1266118</v>
      </c>
      <c r="S23" s="388"/>
      <c r="AA23" t="s">
        <v>654</v>
      </c>
      <c r="AB23" t="s">
        <v>657</v>
      </c>
      <c r="AF23" t="s">
        <v>657</v>
      </c>
      <c r="AG23" t="s">
        <v>486</v>
      </c>
      <c r="AH23">
        <v>5930</v>
      </c>
      <c r="AJ23">
        <v>2866453</v>
      </c>
    </row>
    <row r="24" spans="1:36">
      <c r="A24" s="388">
        <v>44816</v>
      </c>
      <c r="B24">
        <v>307</v>
      </c>
      <c r="C24">
        <v>131</v>
      </c>
      <c r="D24" t="s">
        <v>651</v>
      </c>
      <c r="E24">
        <v>20</v>
      </c>
      <c r="F24" t="s">
        <v>389</v>
      </c>
      <c r="I24" t="s">
        <v>654</v>
      </c>
      <c r="J24" t="s">
        <v>657</v>
      </c>
      <c r="K24" t="s">
        <v>920</v>
      </c>
      <c r="N24" t="s">
        <v>657</v>
      </c>
      <c r="O24" s="608" t="s">
        <v>486</v>
      </c>
      <c r="P24" s="612">
        <v>5323</v>
      </c>
      <c r="R24" s="608">
        <v>1271441</v>
      </c>
      <c r="S24" s="388"/>
      <c r="AA24" t="s">
        <v>654</v>
      </c>
      <c r="AB24" t="s">
        <v>657</v>
      </c>
      <c r="AF24" t="s">
        <v>657</v>
      </c>
      <c r="AG24" t="s">
        <v>486</v>
      </c>
      <c r="AH24">
        <v>360</v>
      </c>
      <c r="AJ24">
        <v>2866813</v>
      </c>
    </row>
    <row r="25" spans="1:36">
      <c r="A25" s="388"/>
      <c r="K25" t="s">
        <v>580</v>
      </c>
      <c r="P25" s="608">
        <v>891621</v>
      </c>
      <c r="Q25" s="608">
        <v>816800</v>
      </c>
      <c r="S25" s="388"/>
      <c r="AA25" t="s">
        <v>654</v>
      </c>
      <c r="AB25" t="s">
        <v>657</v>
      </c>
      <c r="AF25" t="s">
        <v>657</v>
      </c>
      <c r="AG25" t="s">
        <v>486</v>
      </c>
      <c r="AH25">
        <v>1188</v>
      </c>
      <c r="AJ25">
        <v>2868001</v>
      </c>
    </row>
    <row r="26" spans="1:36">
      <c r="A26" s="388">
        <v>44837</v>
      </c>
      <c r="B26">
        <v>347</v>
      </c>
      <c r="C26">
        <v>131</v>
      </c>
      <c r="D26" t="s">
        <v>651</v>
      </c>
      <c r="E26">
        <v>20</v>
      </c>
      <c r="F26" t="s">
        <v>389</v>
      </c>
      <c r="I26" t="s">
        <v>654</v>
      </c>
      <c r="J26" t="s">
        <v>657</v>
      </c>
      <c r="K26" t="s">
        <v>845</v>
      </c>
      <c r="N26" t="s">
        <v>657</v>
      </c>
      <c r="O26" s="608" t="s">
        <v>486</v>
      </c>
      <c r="P26" s="612">
        <v>100000</v>
      </c>
      <c r="R26" s="608">
        <v>1371441</v>
      </c>
      <c r="S26" s="388"/>
      <c r="AA26" t="s">
        <v>654</v>
      </c>
      <c r="AB26" t="s">
        <v>657</v>
      </c>
      <c r="AF26" t="s">
        <v>657</v>
      </c>
      <c r="AG26" t="s">
        <v>486</v>
      </c>
      <c r="AH26">
        <v>50</v>
      </c>
      <c r="AJ26">
        <v>2868051</v>
      </c>
    </row>
    <row r="27" spans="1:36">
      <c r="A27" s="388">
        <v>44839</v>
      </c>
      <c r="B27">
        <v>348</v>
      </c>
      <c r="C27">
        <v>131</v>
      </c>
      <c r="D27" t="s">
        <v>651</v>
      </c>
      <c r="E27">
        <v>20</v>
      </c>
      <c r="F27" t="s">
        <v>389</v>
      </c>
      <c r="I27" t="s">
        <v>654</v>
      </c>
      <c r="J27" t="s">
        <v>657</v>
      </c>
      <c r="K27" t="s">
        <v>968</v>
      </c>
      <c r="N27" t="s">
        <v>657</v>
      </c>
      <c r="O27" s="608" t="s">
        <v>486</v>
      </c>
      <c r="Q27" s="612">
        <v>298000</v>
      </c>
      <c r="R27" s="608">
        <v>1073441</v>
      </c>
      <c r="S27" s="388"/>
      <c r="AA27" t="s">
        <v>654</v>
      </c>
      <c r="AB27" t="s">
        <v>657</v>
      </c>
      <c r="AF27" t="s">
        <v>657</v>
      </c>
      <c r="AG27" t="s">
        <v>486</v>
      </c>
      <c r="AH27">
        <v>8170</v>
      </c>
      <c r="AJ27">
        <v>2876221</v>
      </c>
    </row>
    <row r="28" spans="1:36">
      <c r="A28" s="388">
        <v>44839</v>
      </c>
      <c r="B28">
        <v>348</v>
      </c>
      <c r="C28">
        <v>131</v>
      </c>
      <c r="D28" t="s">
        <v>651</v>
      </c>
      <c r="E28">
        <v>20</v>
      </c>
      <c r="F28" t="s">
        <v>389</v>
      </c>
      <c r="I28" t="s">
        <v>654</v>
      </c>
      <c r="J28" t="s">
        <v>657</v>
      </c>
      <c r="K28" t="s">
        <v>424</v>
      </c>
      <c r="N28" t="s">
        <v>657</v>
      </c>
      <c r="O28" s="608" t="s">
        <v>486</v>
      </c>
      <c r="P28" s="612">
        <v>14100</v>
      </c>
      <c r="R28" s="608">
        <v>1087541</v>
      </c>
      <c r="S28" s="388"/>
      <c r="AA28" t="s">
        <v>654</v>
      </c>
      <c r="AB28" t="s">
        <v>657</v>
      </c>
      <c r="AF28" t="s">
        <v>657</v>
      </c>
      <c r="AG28" t="s">
        <v>486</v>
      </c>
      <c r="AH28">
        <v>5000</v>
      </c>
      <c r="AJ28">
        <v>2881221</v>
      </c>
    </row>
    <row r="29" spans="1:36">
      <c r="A29" s="388">
        <v>44839</v>
      </c>
      <c r="B29">
        <v>348</v>
      </c>
      <c r="C29">
        <v>131</v>
      </c>
      <c r="D29" t="s">
        <v>651</v>
      </c>
      <c r="E29">
        <v>20</v>
      </c>
      <c r="F29" t="s">
        <v>389</v>
      </c>
      <c r="I29" t="s">
        <v>654</v>
      </c>
      <c r="J29" t="s">
        <v>657</v>
      </c>
      <c r="K29" t="s">
        <v>48</v>
      </c>
      <c r="N29" t="s">
        <v>657</v>
      </c>
      <c r="O29" s="608" t="s">
        <v>486</v>
      </c>
      <c r="P29" s="612">
        <v>15000</v>
      </c>
      <c r="R29" s="608">
        <v>1102541</v>
      </c>
    </row>
    <row r="30" spans="1:36">
      <c r="A30" s="388">
        <v>44839</v>
      </c>
      <c r="B30">
        <v>348</v>
      </c>
      <c r="C30">
        <v>131</v>
      </c>
      <c r="D30" t="s">
        <v>651</v>
      </c>
      <c r="E30">
        <v>20</v>
      </c>
      <c r="F30" t="s">
        <v>389</v>
      </c>
      <c r="I30" t="s">
        <v>654</v>
      </c>
      <c r="J30" t="s">
        <v>657</v>
      </c>
      <c r="K30" t="s">
        <v>48</v>
      </c>
      <c r="N30" t="s">
        <v>657</v>
      </c>
      <c r="O30" s="608" t="s">
        <v>486</v>
      </c>
      <c r="P30" s="612">
        <v>6000</v>
      </c>
      <c r="R30" s="608">
        <v>1108541</v>
      </c>
      <c r="S30" s="388">
        <v>43759</v>
      </c>
      <c r="T30">
        <v>288</v>
      </c>
      <c r="U30">
        <v>131</v>
      </c>
      <c r="V30" t="s">
        <v>651</v>
      </c>
      <c r="W30">
        <v>20</v>
      </c>
      <c r="X30" t="s">
        <v>389</v>
      </c>
      <c r="AA30" t="s">
        <v>654</v>
      </c>
      <c r="AB30" t="s">
        <v>657</v>
      </c>
      <c r="AC30" t="s">
        <v>888</v>
      </c>
      <c r="AF30" t="s">
        <v>657</v>
      </c>
      <c r="AG30" t="s">
        <v>486</v>
      </c>
      <c r="AI30">
        <v>288000</v>
      </c>
      <c r="AJ30">
        <v>2593221</v>
      </c>
    </row>
    <row r="31" spans="1:36">
      <c r="A31" s="388">
        <v>44839</v>
      </c>
      <c r="B31">
        <v>348</v>
      </c>
      <c r="C31">
        <v>131</v>
      </c>
      <c r="D31" t="s">
        <v>651</v>
      </c>
      <c r="E31">
        <v>20</v>
      </c>
      <c r="F31" t="s">
        <v>389</v>
      </c>
      <c r="I31" t="s">
        <v>654</v>
      </c>
      <c r="J31" t="s">
        <v>657</v>
      </c>
      <c r="K31" t="s">
        <v>955</v>
      </c>
      <c r="N31" t="s">
        <v>657</v>
      </c>
      <c r="O31" s="608" t="s">
        <v>486</v>
      </c>
      <c r="P31" s="612">
        <v>112980</v>
      </c>
      <c r="R31" s="608">
        <v>1221521</v>
      </c>
      <c r="S31" s="388">
        <v>43762</v>
      </c>
      <c r="T31">
        <v>290</v>
      </c>
      <c r="U31">
        <v>131</v>
      </c>
      <c r="V31" t="s">
        <v>651</v>
      </c>
      <c r="W31">
        <v>20</v>
      </c>
      <c r="X31" t="s">
        <v>389</v>
      </c>
      <c r="AA31" t="s">
        <v>654</v>
      </c>
      <c r="AB31" t="s">
        <v>657</v>
      </c>
      <c r="AC31" t="s">
        <v>892</v>
      </c>
      <c r="AF31" t="s">
        <v>657</v>
      </c>
      <c r="AG31" t="s">
        <v>486</v>
      </c>
      <c r="AH31">
        <v>3312</v>
      </c>
      <c r="AJ31">
        <v>3028889</v>
      </c>
    </row>
    <row r="32" spans="1:36">
      <c r="A32" s="388">
        <v>44839</v>
      </c>
      <c r="B32">
        <v>348</v>
      </c>
      <c r="C32">
        <v>131</v>
      </c>
      <c r="D32" t="s">
        <v>651</v>
      </c>
      <c r="E32">
        <v>20</v>
      </c>
      <c r="F32" t="s">
        <v>389</v>
      </c>
      <c r="I32" t="s">
        <v>654</v>
      </c>
      <c r="J32" t="s">
        <v>657</v>
      </c>
      <c r="K32" t="s">
        <v>955</v>
      </c>
      <c r="N32" t="s">
        <v>657</v>
      </c>
      <c r="O32" s="608" t="s">
        <v>486</v>
      </c>
      <c r="P32" s="612">
        <v>27520</v>
      </c>
      <c r="R32" s="608">
        <v>1249041</v>
      </c>
      <c r="S32" s="388">
        <v>43762</v>
      </c>
      <c r="T32">
        <v>290</v>
      </c>
      <c r="U32">
        <v>131</v>
      </c>
      <c r="V32" t="s">
        <v>651</v>
      </c>
      <c r="W32">
        <v>20</v>
      </c>
      <c r="X32" t="s">
        <v>389</v>
      </c>
      <c r="AA32" t="s">
        <v>654</v>
      </c>
      <c r="AB32" t="s">
        <v>657</v>
      </c>
      <c r="AC32" t="s">
        <v>146</v>
      </c>
      <c r="AF32" t="s">
        <v>657</v>
      </c>
      <c r="AG32" t="s">
        <v>486</v>
      </c>
      <c r="AH32">
        <v>17538</v>
      </c>
      <c r="AJ32">
        <v>3046427</v>
      </c>
    </row>
    <row r="33" spans="1:36">
      <c r="A33" s="388">
        <v>44839</v>
      </c>
      <c r="B33">
        <v>348</v>
      </c>
      <c r="C33">
        <v>131</v>
      </c>
      <c r="D33" t="s">
        <v>651</v>
      </c>
      <c r="E33">
        <v>20</v>
      </c>
      <c r="F33" t="s">
        <v>389</v>
      </c>
      <c r="I33" t="s">
        <v>654</v>
      </c>
      <c r="J33" t="s">
        <v>657</v>
      </c>
      <c r="K33" t="s">
        <v>955</v>
      </c>
      <c r="N33" t="s">
        <v>657</v>
      </c>
      <c r="O33" s="608" t="s">
        <v>486</v>
      </c>
      <c r="P33" s="612">
        <v>56220</v>
      </c>
      <c r="R33" s="608">
        <v>1305261</v>
      </c>
      <c r="S33" s="388"/>
      <c r="W33">
        <v>20</v>
      </c>
      <c r="X33" t="s">
        <v>389</v>
      </c>
      <c r="AA33" t="s">
        <v>654</v>
      </c>
      <c r="AB33" t="s">
        <v>657</v>
      </c>
      <c r="AC33" t="s">
        <v>893</v>
      </c>
      <c r="AF33" t="s">
        <v>657</v>
      </c>
      <c r="AG33" t="s">
        <v>486</v>
      </c>
      <c r="AH33">
        <v>1024</v>
      </c>
      <c r="AJ33">
        <v>3102706</v>
      </c>
    </row>
    <row r="34" spans="1:36">
      <c r="A34" s="388">
        <v>44839</v>
      </c>
      <c r="B34">
        <v>348</v>
      </c>
      <c r="C34">
        <v>131</v>
      </c>
      <c r="D34" t="s">
        <v>651</v>
      </c>
      <c r="E34">
        <v>20</v>
      </c>
      <c r="F34" t="s">
        <v>389</v>
      </c>
      <c r="I34" t="s">
        <v>654</v>
      </c>
      <c r="J34" t="s">
        <v>657</v>
      </c>
      <c r="K34" t="s">
        <v>955</v>
      </c>
      <c r="N34" t="s">
        <v>657</v>
      </c>
      <c r="O34" s="608" t="s">
        <v>486</v>
      </c>
      <c r="P34" s="612">
        <v>19440</v>
      </c>
      <c r="R34" s="608">
        <v>1324701</v>
      </c>
      <c r="S34" s="388"/>
      <c r="W34">
        <v>20</v>
      </c>
      <c r="X34" t="s">
        <v>389</v>
      </c>
      <c r="AA34" t="s">
        <v>654</v>
      </c>
      <c r="AB34" t="s">
        <v>657</v>
      </c>
      <c r="AC34" t="s">
        <v>893</v>
      </c>
      <c r="AF34" t="s">
        <v>657</v>
      </c>
      <c r="AG34" t="s">
        <v>486</v>
      </c>
      <c r="AH34">
        <v>406</v>
      </c>
      <c r="AJ34">
        <v>3103112</v>
      </c>
    </row>
    <row r="35" spans="1:36">
      <c r="A35" s="388">
        <v>44839</v>
      </c>
      <c r="B35">
        <v>348</v>
      </c>
      <c r="C35">
        <v>131</v>
      </c>
      <c r="D35" t="s">
        <v>651</v>
      </c>
      <c r="E35">
        <v>20</v>
      </c>
      <c r="F35" t="s">
        <v>389</v>
      </c>
      <c r="I35" t="s">
        <v>654</v>
      </c>
      <c r="J35" t="s">
        <v>657</v>
      </c>
      <c r="K35" t="s">
        <v>909</v>
      </c>
      <c r="N35" t="s">
        <v>657</v>
      </c>
      <c r="O35" s="608" t="s">
        <v>486</v>
      </c>
      <c r="P35" s="612">
        <v>8000</v>
      </c>
      <c r="R35" s="608">
        <v>1332701</v>
      </c>
      <c r="S35" s="388"/>
    </row>
    <row r="36" spans="1:36">
      <c r="A36" s="388">
        <v>44839</v>
      </c>
      <c r="B36">
        <v>348</v>
      </c>
      <c r="C36">
        <v>131</v>
      </c>
      <c r="D36" t="s">
        <v>651</v>
      </c>
      <c r="E36">
        <v>20</v>
      </c>
      <c r="F36" t="s">
        <v>389</v>
      </c>
      <c r="I36" t="s">
        <v>654</v>
      </c>
      <c r="J36" t="s">
        <v>657</v>
      </c>
      <c r="K36" t="s">
        <v>909</v>
      </c>
      <c r="N36" t="s">
        <v>657</v>
      </c>
      <c r="O36" s="608" t="s">
        <v>486</v>
      </c>
      <c r="P36" s="612">
        <v>8041</v>
      </c>
      <c r="R36" s="608">
        <v>1340742</v>
      </c>
      <c r="S36" s="388"/>
    </row>
    <row r="37" spans="1:36">
      <c r="A37" s="388">
        <v>44839</v>
      </c>
      <c r="B37">
        <v>348</v>
      </c>
      <c r="C37">
        <v>131</v>
      </c>
      <c r="D37" t="s">
        <v>651</v>
      </c>
      <c r="E37">
        <v>20</v>
      </c>
      <c r="F37" t="s">
        <v>389</v>
      </c>
      <c r="I37" t="s">
        <v>654</v>
      </c>
      <c r="J37" t="s">
        <v>657</v>
      </c>
      <c r="K37" t="s">
        <v>969</v>
      </c>
      <c r="N37" t="s">
        <v>657</v>
      </c>
      <c r="O37" s="608" t="s">
        <v>486</v>
      </c>
      <c r="P37" s="612">
        <v>4570</v>
      </c>
      <c r="R37" s="608">
        <v>1345312</v>
      </c>
      <c r="S37" s="388"/>
    </row>
    <row r="38" spans="1:36">
      <c r="A38" s="388">
        <v>44839</v>
      </c>
      <c r="B38">
        <v>348</v>
      </c>
      <c r="C38">
        <v>131</v>
      </c>
      <c r="D38" t="s">
        <v>651</v>
      </c>
      <c r="E38">
        <v>20</v>
      </c>
      <c r="F38" t="s">
        <v>389</v>
      </c>
      <c r="I38" t="s">
        <v>654</v>
      </c>
      <c r="J38" t="s">
        <v>657</v>
      </c>
      <c r="K38" t="s">
        <v>971</v>
      </c>
      <c r="N38" t="s">
        <v>657</v>
      </c>
      <c r="O38" s="608" t="s">
        <v>486</v>
      </c>
      <c r="P38" s="612">
        <v>5662</v>
      </c>
      <c r="R38" s="608">
        <v>1350974</v>
      </c>
      <c r="S38" s="388"/>
    </row>
    <row r="39" spans="1:36">
      <c r="A39" s="388">
        <v>44839</v>
      </c>
      <c r="B39">
        <v>348</v>
      </c>
      <c r="C39">
        <v>131</v>
      </c>
      <c r="D39" t="s">
        <v>651</v>
      </c>
      <c r="E39">
        <v>20</v>
      </c>
      <c r="F39" t="s">
        <v>389</v>
      </c>
      <c r="I39" t="s">
        <v>654</v>
      </c>
      <c r="J39" t="s">
        <v>657</v>
      </c>
      <c r="K39" t="s">
        <v>971</v>
      </c>
      <c r="N39" t="s">
        <v>657</v>
      </c>
      <c r="O39" s="608" t="s">
        <v>486</v>
      </c>
      <c r="P39" s="612">
        <v>2904</v>
      </c>
      <c r="R39" s="608">
        <v>1353878</v>
      </c>
      <c r="S39" s="388"/>
    </row>
    <row r="40" spans="1:36">
      <c r="A40" s="388">
        <v>44839</v>
      </c>
      <c r="B40">
        <v>348</v>
      </c>
      <c r="C40">
        <v>131</v>
      </c>
      <c r="D40" t="s">
        <v>651</v>
      </c>
      <c r="E40">
        <v>20</v>
      </c>
      <c r="F40" t="s">
        <v>389</v>
      </c>
      <c r="I40" t="s">
        <v>654</v>
      </c>
      <c r="J40" t="s">
        <v>657</v>
      </c>
      <c r="K40" t="s">
        <v>858</v>
      </c>
      <c r="N40" t="s">
        <v>657</v>
      </c>
      <c r="O40" s="608" t="s">
        <v>486</v>
      </c>
      <c r="P40" s="612">
        <v>1800</v>
      </c>
      <c r="R40" s="608">
        <v>1355678</v>
      </c>
      <c r="S40" s="388"/>
    </row>
    <row r="41" spans="1:36">
      <c r="A41" s="388">
        <v>44839</v>
      </c>
      <c r="B41">
        <v>348</v>
      </c>
      <c r="C41">
        <v>131</v>
      </c>
      <c r="D41" t="s">
        <v>651</v>
      </c>
      <c r="E41">
        <v>20</v>
      </c>
      <c r="F41" t="s">
        <v>389</v>
      </c>
      <c r="I41" t="s">
        <v>654</v>
      </c>
      <c r="J41" t="s">
        <v>657</v>
      </c>
      <c r="K41" t="s">
        <v>972</v>
      </c>
      <c r="N41" t="s">
        <v>657</v>
      </c>
      <c r="O41" s="608" t="s">
        <v>486</v>
      </c>
      <c r="P41" s="612">
        <v>7200</v>
      </c>
      <c r="R41" s="608">
        <v>1362878</v>
      </c>
      <c r="S41" s="388"/>
    </row>
    <row r="42" spans="1:36">
      <c r="A42" s="610">
        <v>44851</v>
      </c>
      <c r="B42">
        <v>360</v>
      </c>
      <c r="C42">
        <v>131</v>
      </c>
      <c r="D42" t="s">
        <v>651</v>
      </c>
      <c r="E42">
        <v>20</v>
      </c>
      <c r="F42" t="s">
        <v>389</v>
      </c>
      <c r="I42" t="s">
        <v>654</v>
      </c>
      <c r="J42" t="s">
        <v>657</v>
      </c>
      <c r="K42" t="s">
        <v>973</v>
      </c>
      <c r="N42" t="s">
        <v>657</v>
      </c>
      <c r="O42" s="608" t="s">
        <v>486</v>
      </c>
      <c r="P42" s="612">
        <v>589540</v>
      </c>
      <c r="R42" s="608">
        <v>1952418</v>
      </c>
      <c r="S42" s="388"/>
    </row>
    <row r="43" spans="1:36">
      <c r="A43" s="610">
        <v>44851</v>
      </c>
      <c r="B43">
        <v>361</v>
      </c>
      <c r="C43">
        <v>131</v>
      </c>
      <c r="D43" t="s">
        <v>651</v>
      </c>
      <c r="E43">
        <v>20</v>
      </c>
      <c r="F43" t="s">
        <v>389</v>
      </c>
      <c r="I43" t="s">
        <v>654</v>
      </c>
      <c r="J43" t="s">
        <v>657</v>
      </c>
      <c r="K43" t="s">
        <v>974</v>
      </c>
      <c r="N43" t="s">
        <v>657</v>
      </c>
      <c r="O43" s="608" t="s">
        <v>486</v>
      </c>
      <c r="P43" s="612">
        <v>429000</v>
      </c>
      <c r="R43" s="608">
        <v>2381418</v>
      </c>
    </row>
    <row r="44" spans="1:36">
      <c r="A44" s="388">
        <v>44862</v>
      </c>
      <c r="B44">
        <v>375</v>
      </c>
      <c r="C44">
        <v>131</v>
      </c>
      <c r="D44" t="s">
        <v>651</v>
      </c>
      <c r="E44">
        <v>20</v>
      </c>
      <c r="F44" t="s">
        <v>389</v>
      </c>
      <c r="I44" t="s">
        <v>654</v>
      </c>
      <c r="J44" t="s">
        <v>657</v>
      </c>
      <c r="K44" t="s">
        <v>118</v>
      </c>
      <c r="N44" t="s">
        <v>657</v>
      </c>
      <c r="O44" s="608" t="s">
        <v>486</v>
      </c>
      <c r="P44" s="612">
        <v>90680</v>
      </c>
      <c r="R44" s="608">
        <v>2472098</v>
      </c>
    </row>
    <row r="45" spans="1:36" s="608" customFormat="1">
      <c r="A45" s="388">
        <v>44873</v>
      </c>
      <c r="B45">
        <v>399</v>
      </c>
      <c r="C45">
        <v>131</v>
      </c>
      <c r="D45" t="s">
        <v>651</v>
      </c>
      <c r="E45">
        <v>20</v>
      </c>
      <c r="F45" t="s">
        <v>389</v>
      </c>
      <c r="G45"/>
      <c r="H45"/>
      <c r="I45" t="s">
        <v>654</v>
      </c>
      <c r="J45" t="s">
        <v>657</v>
      </c>
      <c r="K45" t="s">
        <v>1021</v>
      </c>
      <c r="L45"/>
      <c r="M45"/>
      <c r="N45" t="s">
        <v>657</v>
      </c>
      <c r="O45" s="608" t="s">
        <v>486</v>
      </c>
      <c r="P45" s="611">
        <v>100000</v>
      </c>
      <c r="R45" s="608">
        <v>2582898</v>
      </c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608" customFormat="1">
      <c r="A46" s="388">
        <v>44879</v>
      </c>
      <c r="B46">
        <v>405</v>
      </c>
      <c r="C46">
        <v>131</v>
      </c>
      <c r="D46" t="s">
        <v>651</v>
      </c>
      <c r="E46">
        <v>20</v>
      </c>
      <c r="F46" t="s">
        <v>389</v>
      </c>
      <c r="G46"/>
      <c r="H46"/>
      <c r="I46" t="s">
        <v>654</v>
      </c>
      <c r="J46" t="s">
        <v>657</v>
      </c>
      <c r="K46" t="s">
        <v>1023</v>
      </c>
      <c r="L46"/>
      <c r="M46"/>
      <c r="N46" t="s">
        <v>657</v>
      </c>
      <c r="O46" s="608" t="s">
        <v>486</v>
      </c>
      <c r="P46" s="612">
        <v>160000</v>
      </c>
      <c r="R46" s="608">
        <v>2742898</v>
      </c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608" customFormat="1">
      <c r="A47" s="388">
        <v>44890</v>
      </c>
      <c r="B47">
        <v>416</v>
      </c>
      <c r="C47">
        <v>131</v>
      </c>
      <c r="D47" t="s">
        <v>651</v>
      </c>
      <c r="E47">
        <v>20</v>
      </c>
      <c r="F47" t="s">
        <v>389</v>
      </c>
      <c r="G47"/>
      <c r="H47"/>
      <c r="I47" t="s">
        <v>654</v>
      </c>
      <c r="J47" t="s">
        <v>657</v>
      </c>
      <c r="K47" t="s">
        <v>688</v>
      </c>
      <c r="L47"/>
      <c r="M47"/>
      <c r="N47" t="s">
        <v>657</v>
      </c>
      <c r="O47" s="608" t="s">
        <v>486</v>
      </c>
      <c r="P47" s="616">
        <v>191000</v>
      </c>
      <c r="R47" s="608">
        <v>2933898</v>
      </c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608" customFormat="1">
      <c r="A48" s="388">
        <v>44890</v>
      </c>
      <c r="B48">
        <v>417</v>
      </c>
      <c r="C48">
        <v>131</v>
      </c>
      <c r="D48" t="s">
        <v>651</v>
      </c>
      <c r="E48">
        <v>20</v>
      </c>
      <c r="F48" t="s">
        <v>389</v>
      </c>
      <c r="G48"/>
      <c r="H48"/>
      <c r="I48" t="s">
        <v>654</v>
      </c>
      <c r="J48" t="s">
        <v>657</v>
      </c>
      <c r="K48" t="s">
        <v>938</v>
      </c>
      <c r="L48"/>
      <c r="M48"/>
      <c r="N48" t="s">
        <v>657</v>
      </c>
      <c r="O48" s="608" t="s">
        <v>486</v>
      </c>
      <c r="P48" s="616">
        <v>210000</v>
      </c>
      <c r="R48" s="608">
        <v>3143898</v>
      </c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608" customFormat="1">
      <c r="A49" s="388">
        <v>44895</v>
      </c>
      <c r="B49">
        <v>424</v>
      </c>
      <c r="C49">
        <v>131</v>
      </c>
      <c r="D49" t="s">
        <v>651</v>
      </c>
      <c r="E49">
        <v>20</v>
      </c>
      <c r="F49" t="s">
        <v>389</v>
      </c>
      <c r="G49"/>
      <c r="H49"/>
      <c r="I49" t="s">
        <v>654</v>
      </c>
      <c r="J49" t="s">
        <v>657</v>
      </c>
      <c r="K49" t="s">
        <v>1014</v>
      </c>
      <c r="L49"/>
      <c r="M49"/>
      <c r="N49" t="s">
        <v>657</v>
      </c>
      <c r="O49" s="608" t="s">
        <v>486</v>
      </c>
      <c r="Q49" s="612">
        <v>135000</v>
      </c>
      <c r="R49" s="608">
        <v>3008898</v>
      </c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608" customFormat="1">
      <c r="A50" s="388">
        <v>44895</v>
      </c>
      <c r="B50">
        <v>424</v>
      </c>
      <c r="C50">
        <v>131</v>
      </c>
      <c r="D50" t="s">
        <v>651</v>
      </c>
      <c r="E50">
        <v>20</v>
      </c>
      <c r="F50" t="s">
        <v>389</v>
      </c>
      <c r="G50"/>
      <c r="H50"/>
      <c r="I50" t="s">
        <v>654</v>
      </c>
      <c r="J50" t="s">
        <v>657</v>
      </c>
      <c r="K50" t="s">
        <v>834</v>
      </c>
      <c r="L50"/>
      <c r="M50"/>
      <c r="N50" t="s">
        <v>657</v>
      </c>
      <c r="O50" s="608" t="s">
        <v>486</v>
      </c>
      <c r="P50" s="612">
        <v>61900</v>
      </c>
      <c r="R50" s="608">
        <v>3070798</v>
      </c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608" customFormat="1">
      <c r="A51" s="388">
        <v>44895</v>
      </c>
      <c r="B51">
        <v>424</v>
      </c>
      <c r="C51">
        <v>131</v>
      </c>
      <c r="D51" t="s">
        <v>651</v>
      </c>
      <c r="E51">
        <v>20</v>
      </c>
      <c r="F51" t="s">
        <v>389</v>
      </c>
      <c r="G51"/>
      <c r="H51"/>
      <c r="I51" t="s">
        <v>654</v>
      </c>
      <c r="J51" t="s">
        <v>657</v>
      </c>
      <c r="K51" t="s">
        <v>1025</v>
      </c>
      <c r="L51"/>
      <c r="M51"/>
      <c r="N51" t="s">
        <v>657</v>
      </c>
      <c r="O51" s="608" t="s">
        <v>486</v>
      </c>
      <c r="P51" s="612">
        <v>18000</v>
      </c>
      <c r="R51" s="608">
        <v>3088798</v>
      </c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608" customFormat="1">
      <c r="A52" s="388">
        <v>44895</v>
      </c>
      <c r="B52">
        <v>424</v>
      </c>
      <c r="C52">
        <v>131</v>
      </c>
      <c r="D52" t="s">
        <v>651</v>
      </c>
      <c r="E52">
        <v>20</v>
      </c>
      <c r="F52" t="s">
        <v>389</v>
      </c>
      <c r="G52"/>
      <c r="H52"/>
      <c r="I52" t="s">
        <v>654</v>
      </c>
      <c r="J52" t="s">
        <v>657</v>
      </c>
      <c r="K52" t="s">
        <v>738</v>
      </c>
      <c r="L52"/>
      <c r="M52"/>
      <c r="N52" t="s">
        <v>657</v>
      </c>
      <c r="O52" s="608" t="s">
        <v>486</v>
      </c>
      <c r="P52" s="612">
        <v>5910</v>
      </c>
      <c r="R52" s="608">
        <v>3094708</v>
      </c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608" customFormat="1">
      <c r="A53" s="388"/>
      <c r="B53"/>
      <c r="C53"/>
      <c r="D53"/>
      <c r="E53"/>
      <c r="F53"/>
      <c r="G53"/>
      <c r="H53"/>
      <c r="I53"/>
      <c r="J53"/>
      <c r="K53" t="s">
        <v>580</v>
      </c>
      <c r="L53"/>
      <c r="M53"/>
      <c r="N53"/>
      <c r="P53" s="608">
        <v>746810</v>
      </c>
      <c r="Q53" s="608">
        <v>135000</v>
      </c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>
      <c r="A54" s="388">
        <v>44901</v>
      </c>
      <c r="B54">
        <v>432</v>
      </c>
      <c r="C54">
        <v>131</v>
      </c>
      <c r="D54" t="s">
        <v>651</v>
      </c>
      <c r="E54">
        <v>20</v>
      </c>
      <c r="F54" t="s">
        <v>389</v>
      </c>
      <c r="I54" t="s">
        <v>654</v>
      </c>
      <c r="J54" t="s">
        <v>657</v>
      </c>
      <c r="K54" t="s">
        <v>1030</v>
      </c>
      <c r="N54" t="s">
        <v>657</v>
      </c>
      <c r="O54" s="608" t="s">
        <v>486</v>
      </c>
      <c r="P54" s="612">
        <v>628000</v>
      </c>
      <c r="R54" s="608">
        <v>3722708</v>
      </c>
    </row>
    <row r="55" spans="1:36">
      <c r="A55" s="388">
        <v>44901</v>
      </c>
      <c r="B55">
        <v>433</v>
      </c>
      <c r="C55">
        <v>131</v>
      </c>
      <c r="D55" t="s">
        <v>651</v>
      </c>
      <c r="E55">
        <v>20</v>
      </c>
      <c r="F55" t="s">
        <v>389</v>
      </c>
      <c r="I55" t="s">
        <v>654</v>
      </c>
      <c r="J55" t="s">
        <v>657</v>
      </c>
      <c r="K55" t="s">
        <v>896</v>
      </c>
      <c r="N55" t="s">
        <v>657</v>
      </c>
      <c r="O55" s="608" t="s">
        <v>486</v>
      </c>
      <c r="P55" s="609">
        <v>200000</v>
      </c>
      <c r="R55" s="608">
        <v>3922708</v>
      </c>
    </row>
    <row r="56" spans="1:36">
      <c r="A56" s="388">
        <v>44901</v>
      </c>
      <c r="B56">
        <v>434</v>
      </c>
      <c r="C56">
        <v>131</v>
      </c>
      <c r="D56" t="s">
        <v>651</v>
      </c>
      <c r="E56">
        <v>20</v>
      </c>
      <c r="F56" t="s">
        <v>389</v>
      </c>
      <c r="I56" t="s">
        <v>654</v>
      </c>
      <c r="J56" t="s">
        <v>657</v>
      </c>
      <c r="K56" t="s">
        <v>1031</v>
      </c>
      <c r="N56" t="s">
        <v>657</v>
      </c>
      <c r="O56" s="608" t="s">
        <v>486</v>
      </c>
      <c r="P56" s="609">
        <v>40000</v>
      </c>
      <c r="R56" s="608">
        <v>3962708</v>
      </c>
    </row>
    <row r="57" spans="1:36">
      <c r="A57" s="388">
        <v>44901</v>
      </c>
      <c r="B57">
        <v>435</v>
      </c>
      <c r="C57">
        <v>131</v>
      </c>
      <c r="D57" t="s">
        <v>651</v>
      </c>
      <c r="E57">
        <v>20</v>
      </c>
      <c r="F57" t="s">
        <v>389</v>
      </c>
      <c r="I57" t="s">
        <v>654</v>
      </c>
      <c r="J57" t="s">
        <v>657</v>
      </c>
      <c r="K57" t="s">
        <v>1032</v>
      </c>
      <c r="N57" t="s">
        <v>657</v>
      </c>
      <c r="O57" s="608" t="s">
        <v>486</v>
      </c>
      <c r="P57" s="616">
        <v>250000</v>
      </c>
      <c r="R57" s="608">
        <v>4212708</v>
      </c>
    </row>
    <row r="58" spans="1:36">
      <c r="A58" s="388">
        <v>44901</v>
      </c>
      <c r="B58">
        <v>436</v>
      </c>
      <c r="C58">
        <v>131</v>
      </c>
      <c r="D58" t="s">
        <v>651</v>
      </c>
      <c r="E58">
        <v>20</v>
      </c>
      <c r="F58" t="s">
        <v>389</v>
      </c>
      <c r="I58" t="s">
        <v>654</v>
      </c>
      <c r="J58" t="s">
        <v>657</v>
      </c>
      <c r="K58" t="s">
        <v>144</v>
      </c>
      <c r="N58" t="s">
        <v>657</v>
      </c>
      <c r="O58" s="608" t="s">
        <v>486</v>
      </c>
      <c r="P58" s="612">
        <v>480000</v>
      </c>
      <c r="R58" s="608">
        <v>4692708</v>
      </c>
    </row>
    <row r="59" spans="1:36">
      <c r="A59" s="388">
        <v>44904</v>
      </c>
      <c r="B59">
        <v>439</v>
      </c>
      <c r="C59">
        <v>131</v>
      </c>
      <c r="D59" t="s">
        <v>651</v>
      </c>
      <c r="E59">
        <v>20</v>
      </c>
      <c r="F59" t="s">
        <v>389</v>
      </c>
      <c r="I59" t="s">
        <v>654</v>
      </c>
      <c r="J59" t="s">
        <v>657</v>
      </c>
      <c r="K59" t="s">
        <v>1033</v>
      </c>
      <c r="N59" t="s">
        <v>657</v>
      </c>
      <c r="O59" s="608" t="s">
        <v>486</v>
      </c>
      <c r="Q59" s="612">
        <v>90680</v>
      </c>
      <c r="R59" s="608">
        <v>4602028</v>
      </c>
    </row>
    <row r="60" spans="1:36">
      <c r="A60" s="388">
        <v>44904</v>
      </c>
      <c r="B60">
        <v>439</v>
      </c>
      <c r="C60">
        <v>131</v>
      </c>
      <c r="D60" t="s">
        <v>651</v>
      </c>
      <c r="E60">
        <v>20</v>
      </c>
      <c r="F60" t="s">
        <v>389</v>
      </c>
      <c r="I60" t="s">
        <v>654</v>
      </c>
      <c r="J60" t="s">
        <v>657</v>
      </c>
      <c r="K60" t="s">
        <v>990</v>
      </c>
      <c r="N60" t="s">
        <v>657</v>
      </c>
      <c r="O60" s="608" t="s">
        <v>486</v>
      </c>
      <c r="P60" s="612">
        <v>4500</v>
      </c>
      <c r="R60" s="608">
        <v>4606528</v>
      </c>
    </row>
    <row r="61" spans="1:36">
      <c r="A61" s="388">
        <v>44904</v>
      </c>
      <c r="B61">
        <v>439</v>
      </c>
      <c r="C61">
        <v>131</v>
      </c>
      <c r="D61" t="s">
        <v>651</v>
      </c>
      <c r="E61">
        <v>20</v>
      </c>
      <c r="F61" t="s">
        <v>389</v>
      </c>
      <c r="I61" t="s">
        <v>654</v>
      </c>
      <c r="J61" t="s">
        <v>657</v>
      </c>
      <c r="K61" t="s">
        <v>1035</v>
      </c>
      <c r="N61" t="s">
        <v>657</v>
      </c>
      <c r="O61" s="608" t="s">
        <v>486</v>
      </c>
      <c r="P61" s="612">
        <v>23750</v>
      </c>
      <c r="R61" s="608">
        <v>4630278</v>
      </c>
    </row>
    <row r="62" spans="1:36">
      <c r="A62" s="388">
        <v>44904</v>
      </c>
      <c r="B62">
        <v>439</v>
      </c>
      <c r="C62">
        <v>131</v>
      </c>
      <c r="D62" t="s">
        <v>651</v>
      </c>
      <c r="E62">
        <v>20</v>
      </c>
      <c r="F62" t="s">
        <v>389</v>
      </c>
      <c r="I62" t="s">
        <v>654</v>
      </c>
      <c r="J62" t="s">
        <v>657</v>
      </c>
      <c r="K62" t="s">
        <v>1038</v>
      </c>
      <c r="N62" t="s">
        <v>657</v>
      </c>
      <c r="O62" s="608" t="s">
        <v>486</v>
      </c>
      <c r="P62" s="612">
        <v>1000</v>
      </c>
      <c r="R62" s="608">
        <v>4631278</v>
      </c>
    </row>
    <row r="63" spans="1:36">
      <c r="A63" s="388">
        <v>44904</v>
      </c>
      <c r="B63">
        <v>439</v>
      </c>
      <c r="C63">
        <v>131</v>
      </c>
      <c r="D63" t="s">
        <v>651</v>
      </c>
      <c r="E63">
        <v>20</v>
      </c>
      <c r="F63" t="s">
        <v>389</v>
      </c>
      <c r="I63" t="s">
        <v>654</v>
      </c>
      <c r="J63" t="s">
        <v>657</v>
      </c>
      <c r="K63" t="s">
        <v>753</v>
      </c>
      <c r="N63" t="s">
        <v>657</v>
      </c>
      <c r="O63" s="608" t="s">
        <v>486</v>
      </c>
      <c r="P63" s="612">
        <v>12880</v>
      </c>
      <c r="R63" s="608">
        <v>4644158</v>
      </c>
    </row>
    <row r="64" spans="1:36">
      <c r="A64" s="388">
        <v>44904</v>
      </c>
      <c r="B64">
        <v>440</v>
      </c>
      <c r="C64">
        <v>131</v>
      </c>
      <c r="D64" t="s">
        <v>651</v>
      </c>
      <c r="E64">
        <v>20</v>
      </c>
      <c r="F64" t="s">
        <v>389</v>
      </c>
      <c r="I64" t="s">
        <v>654</v>
      </c>
      <c r="J64" t="s">
        <v>657</v>
      </c>
      <c r="K64" t="s">
        <v>1040</v>
      </c>
      <c r="N64" t="s">
        <v>657</v>
      </c>
      <c r="O64" s="608" t="s">
        <v>486</v>
      </c>
      <c r="Q64" s="612">
        <v>160000</v>
      </c>
      <c r="R64" s="608">
        <v>4484158</v>
      </c>
    </row>
    <row r="65" spans="1:18">
      <c r="A65" s="388">
        <v>44904</v>
      </c>
      <c r="B65">
        <v>440</v>
      </c>
      <c r="C65">
        <v>131</v>
      </c>
      <c r="D65" t="s">
        <v>651</v>
      </c>
      <c r="E65">
        <v>20</v>
      </c>
      <c r="F65" t="s">
        <v>389</v>
      </c>
      <c r="I65" t="s">
        <v>654</v>
      </c>
      <c r="J65" t="s">
        <v>657</v>
      </c>
      <c r="K65" t="s">
        <v>733</v>
      </c>
      <c r="N65" t="s">
        <v>657</v>
      </c>
      <c r="O65" s="608" t="s">
        <v>486</v>
      </c>
      <c r="P65" s="612">
        <v>11250</v>
      </c>
      <c r="R65" s="608">
        <v>4495408</v>
      </c>
    </row>
    <row r="66" spans="1:18">
      <c r="A66" s="388">
        <v>44904</v>
      </c>
      <c r="B66">
        <v>440</v>
      </c>
      <c r="C66">
        <v>131</v>
      </c>
      <c r="D66" t="s">
        <v>651</v>
      </c>
      <c r="E66">
        <v>20</v>
      </c>
      <c r="F66" t="s">
        <v>389</v>
      </c>
      <c r="I66" t="s">
        <v>654</v>
      </c>
      <c r="J66" t="s">
        <v>657</v>
      </c>
      <c r="K66" t="s">
        <v>1042</v>
      </c>
      <c r="N66" t="s">
        <v>657</v>
      </c>
      <c r="O66" s="608" t="s">
        <v>486</v>
      </c>
      <c r="P66" s="612">
        <v>58150</v>
      </c>
      <c r="R66" s="608">
        <v>4553558</v>
      </c>
    </row>
    <row r="67" spans="1:18">
      <c r="A67" s="388">
        <v>44904</v>
      </c>
      <c r="B67">
        <v>440</v>
      </c>
      <c r="C67">
        <v>131</v>
      </c>
      <c r="D67" t="s">
        <v>651</v>
      </c>
      <c r="E67">
        <v>20</v>
      </c>
      <c r="F67" t="s">
        <v>389</v>
      </c>
      <c r="I67" t="s">
        <v>654</v>
      </c>
      <c r="J67" t="s">
        <v>657</v>
      </c>
      <c r="K67" t="s">
        <v>1043</v>
      </c>
      <c r="N67" t="s">
        <v>657</v>
      </c>
      <c r="O67" s="608" t="s">
        <v>486</v>
      </c>
      <c r="P67" s="612">
        <v>400</v>
      </c>
      <c r="R67" s="608">
        <v>4553958</v>
      </c>
    </row>
    <row r="68" spans="1:18">
      <c r="A68" s="388">
        <v>44904</v>
      </c>
      <c r="B68">
        <v>440</v>
      </c>
      <c r="C68">
        <v>131</v>
      </c>
      <c r="D68" t="s">
        <v>651</v>
      </c>
      <c r="E68">
        <v>20</v>
      </c>
      <c r="F68" t="s">
        <v>389</v>
      </c>
      <c r="I68" t="s">
        <v>654</v>
      </c>
      <c r="J68" t="s">
        <v>657</v>
      </c>
      <c r="K68" t="s">
        <v>646</v>
      </c>
      <c r="N68" t="s">
        <v>657</v>
      </c>
      <c r="O68" s="608" t="s">
        <v>486</v>
      </c>
      <c r="P68" s="612">
        <v>2730</v>
      </c>
      <c r="R68" s="608">
        <v>4556688</v>
      </c>
    </row>
    <row r="69" spans="1:18">
      <c r="A69" s="388">
        <v>44904</v>
      </c>
      <c r="B69">
        <v>440</v>
      </c>
      <c r="C69">
        <v>131</v>
      </c>
      <c r="D69" t="s">
        <v>651</v>
      </c>
      <c r="E69">
        <v>20</v>
      </c>
      <c r="F69" t="s">
        <v>389</v>
      </c>
      <c r="I69" t="s">
        <v>654</v>
      </c>
      <c r="J69" t="s">
        <v>657</v>
      </c>
      <c r="K69" t="s">
        <v>862</v>
      </c>
      <c r="N69" t="s">
        <v>657</v>
      </c>
      <c r="O69" s="608" t="s">
        <v>486</v>
      </c>
      <c r="P69" s="612">
        <v>48060</v>
      </c>
      <c r="R69" s="608">
        <v>4604748</v>
      </c>
    </row>
    <row r="70" spans="1:18">
      <c r="A70" s="388">
        <v>44904</v>
      </c>
      <c r="B70">
        <v>440</v>
      </c>
      <c r="C70">
        <v>131</v>
      </c>
      <c r="D70" t="s">
        <v>651</v>
      </c>
      <c r="E70">
        <v>20</v>
      </c>
      <c r="F70" t="s">
        <v>389</v>
      </c>
      <c r="I70" t="s">
        <v>654</v>
      </c>
      <c r="J70" t="s">
        <v>657</v>
      </c>
      <c r="K70" t="s">
        <v>1046</v>
      </c>
      <c r="N70" t="s">
        <v>657</v>
      </c>
      <c r="O70" s="608" t="s">
        <v>486</v>
      </c>
      <c r="P70" s="612">
        <v>619</v>
      </c>
      <c r="R70" s="608">
        <v>4605367</v>
      </c>
    </row>
    <row r="71" spans="1:18">
      <c r="A71" s="388">
        <v>44907</v>
      </c>
      <c r="B71">
        <v>442</v>
      </c>
      <c r="C71">
        <v>131</v>
      </c>
      <c r="D71" t="s">
        <v>651</v>
      </c>
      <c r="E71">
        <v>20</v>
      </c>
      <c r="F71" t="s">
        <v>389</v>
      </c>
      <c r="I71" t="s">
        <v>654</v>
      </c>
      <c r="J71" t="s">
        <v>657</v>
      </c>
      <c r="K71" t="s">
        <v>566</v>
      </c>
      <c r="N71" t="s">
        <v>657</v>
      </c>
      <c r="O71" s="608" t="s">
        <v>486</v>
      </c>
      <c r="P71" s="612">
        <v>1300000</v>
      </c>
      <c r="R71" s="608">
        <v>5905367</v>
      </c>
    </row>
    <row r="72" spans="1:18">
      <c r="A72" s="388">
        <v>44907</v>
      </c>
      <c r="B72">
        <v>443</v>
      </c>
      <c r="C72">
        <v>131</v>
      </c>
      <c r="D72" t="s">
        <v>651</v>
      </c>
      <c r="E72">
        <v>20</v>
      </c>
      <c r="F72" t="s">
        <v>389</v>
      </c>
      <c r="I72" t="s">
        <v>654</v>
      </c>
      <c r="J72" t="s">
        <v>657</v>
      </c>
      <c r="K72" t="s">
        <v>696</v>
      </c>
      <c r="N72" t="s">
        <v>657</v>
      </c>
      <c r="O72" s="608" t="s">
        <v>486</v>
      </c>
      <c r="P72" s="616">
        <v>1520000</v>
      </c>
      <c r="R72" s="608">
        <v>7425367</v>
      </c>
    </row>
    <row r="73" spans="1:18">
      <c r="A73" s="388">
        <v>44909</v>
      </c>
      <c r="B73">
        <v>457</v>
      </c>
      <c r="C73">
        <v>131</v>
      </c>
      <c r="D73" t="s">
        <v>651</v>
      </c>
      <c r="E73">
        <v>20</v>
      </c>
      <c r="F73" t="s">
        <v>389</v>
      </c>
      <c r="I73" t="s">
        <v>654</v>
      </c>
      <c r="J73" t="s">
        <v>657</v>
      </c>
      <c r="K73" t="s">
        <v>912</v>
      </c>
      <c r="N73" t="s">
        <v>657</v>
      </c>
      <c r="O73" s="608" t="s">
        <v>486</v>
      </c>
      <c r="Q73" s="616">
        <v>42000</v>
      </c>
      <c r="R73" s="608">
        <v>7383367</v>
      </c>
    </row>
    <row r="74" spans="1:18">
      <c r="A74" s="388">
        <v>44909</v>
      </c>
      <c r="B74">
        <v>457</v>
      </c>
      <c r="C74">
        <v>131</v>
      </c>
      <c r="D74" t="s">
        <v>651</v>
      </c>
      <c r="E74">
        <v>20</v>
      </c>
      <c r="F74" t="s">
        <v>389</v>
      </c>
      <c r="I74" t="s">
        <v>654</v>
      </c>
      <c r="J74" t="s">
        <v>657</v>
      </c>
      <c r="K74" t="s">
        <v>1060</v>
      </c>
      <c r="N74" t="s">
        <v>657</v>
      </c>
      <c r="O74" s="608" t="s">
        <v>486</v>
      </c>
      <c r="P74" s="616">
        <v>22150</v>
      </c>
      <c r="R74" s="608">
        <v>7405517</v>
      </c>
    </row>
    <row r="75" spans="1:18">
      <c r="A75" s="388">
        <v>44909</v>
      </c>
      <c r="B75">
        <v>457</v>
      </c>
      <c r="C75">
        <v>131</v>
      </c>
      <c r="D75" t="s">
        <v>651</v>
      </c>
      <c r="E75">
        <v>20</v>
      </c>
      <c r="F75" t="s">
        <v>389</v>
      </c>
      <c r="I75" t="s">
        <v>654</v>
      </c>
      <c r="J75" t="s">
        <v>657</v>
      </c>
      <c r="K75" t="s">
        <v>105</v>
      </c>
      <c r="N75" t="s">
        <v>657</v>
      </c>
      <c r="O75" s="608" t="s">
        <v>486</v>
      </c>
      <c r="P75" s="616">
        <v>7000</v>
      </c>
      <c r="R75" s="608">
        <v>7412517</v>
      </c>
    </row>
    <row r="76" spans="1:18">
      <c r="A76" s="388">
        <v>44909</v>
      </c>
      <c r="B76">
        <v>457</v>
      </c>
      <c r="C76">
        <v>131</v>
      </c>
      <c r="D76" t="s">
        <v>651</v>
      </c>
      <c r="E76">
        <v>20</v>
      </c>
      <c r="F76" t="s">
        <v>389</v>
      </c>
      <c r="I76" t="s">
        <v>654</v>
      </c>
      <c r="J76" t="s">
        <v>657</v>
      </c>
      <c r="K76" t="s">
        <v>1061</v>
      </c>
      <c r="N76" t="s">
        <v>657</v>
      </c>
      <c r="O76" s="608" t="s">
        <v>486</v>
      </c>
      <c r="P76" s="616">
        <v>1320</v>
      </c>
      <c r="R76" s="608">
        <v>7413837</v>
      </c>
    </row>
    <row r="77" spans="1:18">
      <c r="A77" s="388">
        <v>44909</v>
      </c>
      <c r="B77">
        <v>457</v>
      </c>
      <c r="C77">
        <v>131</v>
      </c>
      <c r="D77" t="s">
        <v>651</v>
      </c>
      <c r="E77">
        <v>20</v>
      </c>
      <c r="F77" t="s">
        <v>389</v>
      </c>
      <c r="I77" t="s">
        <v>654</v>
      </c>
      <c r="J77" t="s">
        <v>657</v>
      </c>
      <c r="K77" t="s">
        <v>1062</v>
      </c>
      <c r="N77" t="s">
        <v>657</v>
      </c>
      <c r="O77" s="608" t="s">
        <v>486</v>
      </c>
      <c r="P77" s="616">
        <v>8500</v>
      </c>
      <c r="R77" s="608">
        <v>7422337</v>
      </c>
    </row>
    <row r="78" spans="1:18">
      <c r="A78" s="388">
        <v>44909</v>
      </c>
      <c r="B78">
        <v>458</v>
      </c>
      <c r="C78">
        <v>131</v>
      </c>
      <c r="D78" t="s">
        <v>651</v>
      </c>
      <c r="E78">
        <v>20</v>
      </c>
      <c r="F78" t="s">
        <v>389</v>
      </c>
      <c r="I78" t="s">
        <v>654</v>
      </c>
      <c r="J78" t="s">
        <v>657</v>
      </c>
      <c r="K78" t="s">
        <v>912</v>
      </c>
      <c r="N78" t="s">
        <v>657</v>
      </c>
      <c r="O78" s="608" t="s">
        <v>486</v>
      </c>
      <c r="Q78" s="616">
        <v>42000</v>
      </c>
      <c r="R78" s="608">
        <v>7380337</v>
      </c>
    </row>
    <row r="79" spans="1:18">
      <c r="A79" s="388">
        <v>44909</v>
      </c>
      <c r="B79">
        <v>458</v>
      </c>
      <c r="C79">
        <v>131</v>
      </c>
      <c r="D79" t="s">
        <v>651</v>
      </c>
      <c r="E79">
        <v>20</v>
      </c>
      <c r="F79" t="s">
        <v>389</v>
      </c>
      <c r="I79" t="s">
        <v>654</v>
      </c>
      <c r="J79" t="s">
        <v>657</v>
      </c>
      <c r="K79" t="s">
        <v>105</v>
      </c>
      <c r="N79" t="s">
        <v>657</v>
      </c>
      <c r="O79" s="608" t="s">
        <v>486</v>
      </c>
      <c r="P79" s="616">
        <v>7000</v>
      </c>
      <c r="R79" s="608">
        <v>7387337</v>
      </c>
    </row>
    <row r="80" spans="1:18">
      <c r="A80" s="388">
        <v>44909</v>
      </c>
      <c r="B80">
        <v>458</v>
      </c>
      <c r="C80">
        <v>131</v>
      </c>
      <c r="D80" t="s">
        <v>651</v>
      </c>
      <c r="E80">
        <v>20</v>
      </c>
      <c r="F80" t="s">
        <v>389</v>
      </c>
      <c r="I80" t="s">
        <v>654</v>
      </c>
      <c r="J80" t="s">
        <v>657</v>
      </c>
      <c r="K80" t="s">
        <v>1061</v>
      </c>
      <c r="N80" t="s">
        <v>657</v>
      </c>
      <c r="O80" s="608" t="s">
        <v>486</v>
      </c>
      <c r="P80" s="616">
        <v>400</v>
      </c>
      <c r="R80" s="608">
        <v>7387737</v>
      </c>
    </row>
    <row r="81" spans="1:36">
      <c r="A81" s="388">
        <v>44909</v>
      </c>
      <c r="B81">
        <v>458</v>
      </c>
      <c r="C81">
        <v>131</v>
      </c>
      <c r="D81" t="s">
        <v>651</v>
      </c>
      <c r="E81">
        <v>20</v>
      </c>
      <c r="F81" t="s">
        <v>389</v>
      </c>
      <c r="I81" t="s">
        <v>654</v>
      </c>
      <c r="J81" t="s">
        <v>657</v>
      </c>
      <c r="K81" t="s">
        <v>1061</v>
      </c>
      <c r="N81" t="s">
        <v>657</v>
      </c>
      <c r="O81" s="608" t="s">
        <v>486</v>
      </c>
      <c r="P81" s="616">
        <v>520</v>
      </c>
      <c r="R81" s="608">
        <v>7388257</v>
      </c>
    </row>
    <row r="82" spans="1:36">
      <c r="A82" s="388">
        <v>44909</v>
      </c>
      <c r="B82">
        <v>458</v>
      </c>
      <c r="C82">
        <v>131</v>
      </c>
      <c r="D82" t="s">
        <v>651</v>
      </c>
      <c r="E82">
        <v>20</v>
      </c>
      <c r="F82" t="s">
        <v>389</v>
      </c>
      <c r="I82" t="s">
        <v>654</v>
      </c>
      <c r="J82" t="s">
        <v>657</v>
      </c>
      <c r="K82" t="s">
        <v>1062</v>
      </c>
      <c r="N82" t="s">
        <v>657</v>
      </c>
      <c r="O82" s="608" t="s">
        <v>486</v>
      </c>
      <c r="P82" s="616">
        <v>8500</v>
      </c>
      <c r="R82" s="608">
        <v>7396757</v>
      </c>
    </row>
    <row r="83" spans="1:36">
      <c r="A83" s="388">
        <v>44909</v>
      </c>
      <c r="B83">
        <v>458</v>
      </c>
      <c r="C83">
        <v>131</v>
      </c>
      <c r="D83" t="s">
        <v>651</v>
      </c>
      <c r="E83">
        <v>20</v>
      </c>
      <c r="F83" t="s">
        <v>389</v>
      </c>
      <c r="I83" t="s">
        <v>654</v>
      </c>
      <c r="J83" t="s">
        <v>657</v>
      </c>
      <c r="K83" t="s">
        <v>1060</v>
      </c>
      <c r="N83" t="s">
        <v>657</v>
      </c>
      <c r="O83" s="608" t="s">
        <v>486</v>
      </c>
      <c r="P83" s="616">
        <v>22000</v>
      </c>
      <c r="R83" s="608">
        <v>7418757</v>
      </c>
    </row>
    <row r="84" spans="1:36" s="608" customFormat="1">
      <c r="A84" s="388">
        <v>44921</v>
      </c>
      <c r="B84">
        <v>477</v>
      </c>
      <c r="C84">
        <v>131</v>
      </c>
      <c r="D84" t="s">
        <v>651</v>
      </c>
      <c r="E84">
        <v>20</v>
      </c>
      <c r="F84" t="s">
        <v>389</v>
      </c>
      <c r="G84"/>
      <c r="H84"/>
      <c r="I84" t="s">
        <v>654</v>
      </c>
      <c r="J84" t="s">
        <v>657</v>
      </c>
      <c r="K84" t="s">
        <v>1063</v>
      </c>
      <c r="L84"/>
      <c r="M84"/>
      <c r="N84" t="s">
        <v>657</v>
      </c>
      <c r="O84" s="608" t="s">
        <v>486</v>
      </c>
      <c r="P84" s="609">
        <v>210000</v>
      </c>
      <c r="R84" s="608">
        <v>7628757</v>
      </c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s="608" customFormat="1">
      <c r="A85" s="388">
        <v>44921</v>
      </c>
      <c r="B85">
        <v>478</v>
      </c>
      <c r="C85">
        <v>131</v>
      </c>
      <c r="D85" t="s">
        <v>651</v>
      </c>
      <c r="E85">
        <v>20</v>
      </c>
      <c r="F85" t="s">
        <v>389</v>
      </c>
      <c r="G85"/>
      <c r="H85"/>
      <c r="I85" t="s">
        <v>654</v>
      </c>
      <c r="J85" t="s">
        <v>657</v>
      </c>
      <c r="K85" t="s">
        <v>1027</v>
      </c>
      <c r="L85"/>
      <c r="M85"/>
      <c r="N85" t="s">
        <v>657</v>
      </c>
      <c r="O85" s="608" t="s">
        <v>486</v>
      </c>
      <c r="P85" s="612">
        <v>380000</v>
      </c>
      <c r="R85" s="608">
        <v>8008757</v>
      </c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s="608" customFormat="1">
      <c r="A86" s="388">
        <v>44921</v>
      </c>
      <c r="B86">
        <v>479</v>
      </c>
      <c r="C86">
        <v>131</v>
      </c>
      <c r="D86" t="s">
        <v>651</v>
      </c>
      <c r="E86">
        <v>20</v>
      </c>
      <c r="F86" t="s">
        <v>389</v>
      </c>
      <c r="G86"/>
      <c r="H86"/>
      <c r="I86" t="s">
        <v>654</v>
      </c>
      <c r="J86" t="s">
        <v>657</v>
      </c>
      <c r="K86" t="s">
        <v>287</v>
      </c>
      <c r="L86"/>
      <c r="M86"/>
      <c r="N86" t="s">
        <v>657</v>
      </c>
      <c r="O86" s="608" t="s">
        <v>486</v>
      </c>
      <c r="P86" s="612">
        <v>450000</v>
      </c>
      <c r="R86" s="608">
        <v>8458757</v>
      </c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608" customFormat="1">
      <c r="A87" s="388">
        <v>44921</v>
      </c>
      <c r="B87">
        <v>480</v>
      </c>
      <c r="C87">
        <v>131</v>
      </c>
      <c r="D87" t="s">
        <v>651</v>
      </c>
      <c r="E87">
        <v>20</v>
      </c>
      <c r="F87" t="s">
        <v>389</v>
      </c>
      <c r="G87"/>
      <c r="H87"/>
      <c r="I87" t="s">
        <v>654</v>
      </c>
      <c r="J87" t="s">
        <v>657</v>
      </c>
      <c r="K87" t="s">
        <v>509</v>
      </c>
      <c r="L87"/>
      <c r="M87"/>
      <c r="N87" t="s">
        <v>657</v>
      </c>
      <c r="O87" s="608" t="s">
        <v>486</v>
      </c>
      <c r="P87" s="609">
        <v>35000</v>
      </c>
      <c r="R87" s="608">
        <v>8493757</v>
      </c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608" customFormat="1">
      <c r="A88" s="388">
        <v>44922</v>
      </c>
      <c r="B88">
        <v>484</v>
      </c>
      <c r="C88">
        <v>131</v>
      </c>
      <c r="D88" t="s">
        <v>651</v>
      </c>
      <c r="E88">
        <v>20</v>
      </c>
      <c r="F88" t="s">
        <v>389</v>
      </c>
      <c r="G88"/>
      <c r="H88"/>
      <c r="I88" t="s">
        <v>654</v>
      </c>
      <c r="J88" t="s">
        <v>657</v>
      </c>
      <c r="K88" t="s">
        <v>68</v>
      </c>
      <c r="L88"/>
      <c r="M88"/>
      <c r="N88" t="s">
        <v>657</v>
      </c>
      <c r="O88" s="608" t="s">
        <v>486</v>
      </c>
      <c r="Q88" s="616">
        <v>191000</v>
      </c>
      <c r="R88" s="608">
        <v>8302757</v>
      </c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s="608" customFormat="1">
      <c r="A89" s="388">
        <v>44922</v>
      </c>
      <c r="B89">
        <v>484</v>
      </c>
      <c r="C89">
        <v>131</v>
      </c>
      <c r="D89" t="s">
        <v>651</v>
      </c>
      <c r="E89">
        <v>20</v>
      </c>
      <c r="F89" t="s">
        <v>389</v>
      </c>
      <c r="G89"/>
      <c r="H89"/>
      <c r="I89" t="s">
        <v>654</v>
      </c>
      <c r="J89" t="s">
        <v>657</v>
      </c>
      <c r="K89" t="s">
        <v>1064</v>
      </c>
      <c r="L89"/>
      <c r="M89"/>
      <c r="N89" t="s">
        <v>657</v>
      </c>
      <c r="O89" s="608" t="s">
        <v>486</v>
      </c>
      <c r="P89" s="616">
        <v>12000</v>
      </c>
      <c r="R89" s="608">
        <v>8314757</v>
      </c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s="608" customFormat="1">
      <c r="A90" s="388">
        <v>44922</v>
      </c>
      <c r="B90">
        <v>484</v>
      </c>
      <c r="C90">
        <v>131</v>
      </c>
      <c r="D90" t="s">
        <v>651</v>
      </c>
      <c r="E90">
        <v>20</v>
      </c>
      <c r="F90" t="s">
        <v>389</v>
      </c>
      <c r="G90"/>
      <c r="H90"/>
      <c r="I90" t="s">
        <v>654</v>
      </c>
      <c r="J90" t="s">
        <v>657</v>
      </c>
      <c r="K90" t="s">
        <v>1065</v>
      </c>
      <c r="L90"/>
      <c r="M90"/>
      <c r="N90" t="s">
        <v>657</v>
      </c>
      <c r="O90" s="608" t="s">
        <v>486</v>
      </c>
      <c r="P90" s="616">
        <v>10800</v>
      </c>
      <c r="R90" s="608">
        <v>8325557</v>
      </c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s="608" customFormat="1">
      <c r="A91" s="388">
        <v>44922</v>
      </c>
      <c r="B91">
        <v>484</v>
      </c>
      <c r="C91">
        <v>131</v>
      </c>
      <c r="D91" t="s">
        <v>651</v>
      </c>
      <c r="E91">
        <v>20</v>
      </c>
      <c r="F91" t="s">
        <v>389</v>
      </c>
      <c r="G91"/>
      <c r="H91"/>
      <c r="I91" t="s">
        <v>654</v>
      </c>
      <c r="J91" t="s">
        <v>657</v>
      </c>
      <c r="K91" t="s">
        <v>1066</v>
      </c>
      <c r="L91"/>
      <c r="M91"/>
      <c r="N91" t="s">
        <v>657</v>
      </c>
      <c r="O91" s="608" t="s">
        <v>486</v>
      </c>
      <c r="P91" s="616">
        <v>25000</v>
      </c>
      <c r="R91" s="608">
        <v>8350557</v>
      </c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s="608" customFormat="1">
      <c r="A92" s="388">
        <v>44922</v>
      </c>
      <c r="B92">
        <v>484</v>
      </c>
      <c r="C92">
        <v>131</v>
      </c>
      <c r="D92" t="s">
        <v>651</v>
      </c>
      <c r="E92">
        <v>20</v>
      </c>
      <c r="F92" t="s">
        <v>389</v>
      </c>
      <c r="G92"/>
      <c r="H92"/>
      <c r="I92" t="s">
        <v>654</v>
      </c>
      <c r="J92" t="s">
        <v>657</v>
      </c>
      <c r="K92" t="s">
        <v>1022</v>
      </c>
      <c r="L92"/>
      <c r="M92"/>
      <c r="N92" t="s">
        <v>657</v>
      </c>
      <c r="O92" s="608" t="s">
        <v>486</v>
      </c>
      <c r="P92" s="616">
        <v>6614</v>
      </c>
      <c r="R92" s="608">
        <v>8357171</v>
      </c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s="608" customFormat="1">
      <c r="A93" s="388">
        <v>44922</v>
      </c>
      <c r="B93">
        <v>484</v>
      </c>
      <c r="C93">
        <v>131</v>
      </c>
      <c r="D93" t="s">
        <v>651</v>
      </c>
      <c r="E93">
        <v>20</v>
      </c>
      <c r="F93" t="s">
        <v>389</v>
      </c>
      <c r="G93"/>
      <c r="H93"/>
      <c r="I93" t="s">
        <v>654</v>
      </c>
      <c r="J93" t="s">
        <v>657</v>
      </c>
      <c r="K93" t="s">
        <v>945</v>
      </c>
      <c r="L93"/>
      <c r="M93"/>
      <c r="N93" t="s">
        <v>657</v>
      </c>
      <c r="O93" s="608" t="s">
        <v>486</v>
      </c>
      <c r="P93" s="616">
        <v>24310</v>
      </c>
      <c r="R93" s="608">
        <v>8381481</v>
      </c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s="608" customFormat="1">
      <c r="A94" s="388">
        <v>44922</v>
      </c>
      <c r="B94">
        <v>484</v>
      </c>
      <c r="C94">
        <v>131</v>
      </c>
      <c r="D94" t="s">
        <v>651</v>
      </c>
      <c r="E94">
        <v>20</v>
      </c>
      <c r="F94" t="s">
        <v>389</v>
      </c>
      <c r="G94"/>
      <c r="H94"/>
      <c r="I94" t="s">
        <v>654</v>
      </c>
      <c r="J94" t="s">
        <v>657</v>
      </c>
      <c r="K94" t="s">
        <v>1067</v>
      </c>
      <c r="L94"/>
      <c r="M94"/>
      <c r="N94" t="s">
        <v>657</v>
      </c>
      <c r="O94" s="608" t="s">
        <v>486</v>
      </c>
      <c r="P94" s="616">
        <v>31300</v>
      </c>
      <c r="R94" s="608">
        <v>8412781</v>
      </c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s="608" customFormat="1">
      <c r="A95" s="388">
        <v>44922</v>
      </c>
      <c r="B95">
        <v>484</v>
      </c>
      <c r="C95">
        <v>131</v>
      </c>
      <c r="D95" t="s">
        <v>651</v>
      </c>
      <c r="E95">
        <v>20</v>
      </c>
      <c r="F95" t="s">
        <v>389</v>
      </c>
      <c r="G95"/>
      <c r="H95"/>
      <c r="I95" t="s">
        <v>654</v>
      </c>
      <c r="J95" t="s">
        <v>657</v>
      </c>
      <c r="K95" t="s">
        <v>660</v>
      </c>
      <c r="L95"/>
      <c r="M95"/>
      <c r="N95" t="s">
        <v>657</v>
      </c>
      <c r="O95" s="608" t="s">
        <v>486</v>
      </c>
      <c r="P95" s="616">
        <v>1680</v>
      </c>
      <c r="R95" s="608">
        <v>8414461</v>
      </c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s="608" customFormat="1">
      <c r="A96" s="388">
        <v>44922</v>
      </c>
      <c r="B96">
        <v>484</v>
      </c>
      <c r="C96">
        <v>131</v>
      </c>
      <c r="D96" t="s">
        <v>651</v>
      </c>
      <c r="E96">
        <v>20</v>
      </c>
      <c r="F96" t="s">
        <v>389</v>
      </c>
      <c r="G96"/>
      <c r="H96"/>
      <c r="I96" t="s">
        <v>654</v>
      </c>
      <c r="J96" t="s">
        <v>657</v>
      </c>
      <c r="K96" t="s">
        <v>549</v>
      </c>
      <c r="L96"/>
      <c r="M96"/>
      <c r="N96" t="s">
        <v>657</v>
      </c>
      <c r="O96" s="608" t="s">
        <v>486</v>
      </c>
      <c r="P96" s="616">
        <v>330</v>
      </c>
      <c r="R96" s="608">
        <v>8414791</v>
      </c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s="608" customFormat="1">
      <c r="A97" s="388">
        <v>44922</v>
      </c>
      <c r="B97">
        <v>484</v>
      </c>
      <c r="C97">
        <v>131</v>
      </c>
      <c r="D97" t="s">
        <v>651</v>
      </c>
      <c r="E97">
        <v>20</v>
      </c>
      <c r="F97" t="s">
        <v>389</v>
      </c>
      <c r="G97"/>
      <c r="H97"/>
      <c r="I97" t="s">
        <v>654</v>
      </c>
      <c r="J97" t="s">
        <v>657</v>
      </c>
      <c r="K97" t="s">
        <v>1039</v>
      </c>
      <c r="L97"/>
      <c r="M97"/>
      <c r="N97" t="s">
        <v>657</v>
      </c>
      <c r="O97" s="608" t="s">
        <v>486</v>
      </c>
      <c r="P97" s="616">
        <v>793</v>
      </c>
      <c r="R97" s="608">
        <v>8415584</v>
      </c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s="608" customFormat="1">
      <c r="A98" s="388">
        <v>44922</v>
      </c>
      <c r="B98">
        <v>484</v>
      </c>
      <c r="C98">
        <v>131</v>
      </c>
      <c r="D98" t="s">
        <v>651</v>
      </c>
      <c r="E98">
        <v>20</v>
      </c>
      <c r="F98" t="s">
        <v>389</v>
      </c>
      <c r="G98"/>
      <c r="H98"/>
      <c r="I98" t="s">
        <v>654</v>
      </c>
      <c r="J98" t="s">
        <v>657</v>
      </c>
      <c r="K98" t="s">
        <v>1068</v>
      </c>
      <c r="L98"/>
      <c r="M98"/>
      <c r="N98" t="s">
        <v>657</v>
      </c>
      <c r="O98" s="608" t="s">
        <v>486</v>
      </c>
      <c r="P98" s="616">
        <v>36300</v>
      </c>
      <c r="R98" s="608">
        <v>8451884</v>
      </c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s="608" customFormat="1">
      <c r="A99" s="388">
        <v>44922</v>
      </c>
      <c r="B99">
        <v>484</v>
      </c>
      <c r="C99">
        <v>131</v>
      </c>
      <c r="D99" t="s">
        <v>651</v>
      </c>
      <c r="E99">
        <v>20</v>
      </c>
      <c r="F99" t="s">
        <v>389</v>
      </c>
      <c r="G99"/>
      <c r="H99"/>
      <c r="I99" t="s">
        <v>654</v>
      </c>
      <c r="J99" t="s">
        <v>657</v>
      </c>
      <c r="K99" t="s">
        <v>294</v>
      </c>
      <c r="L99"/>
      <c r="M99"/>
      <c r="N99" t="s">
        <v>657</v>
      </c>
      <c r="O99" s="608" t="s">
        <v>486</v>
      </c>
      <c r="P99" s="616">
        <v>3000</v>
      </c>
      <c r="R99" s="608">
        <v>8454884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s="609" customFormat="1">
      <c r="A100" s="596">
        <v>44931</v>
      </c>
      <c r="B100" s="587">
        <v>490</v>
      </c>
      <c r="C100" s="587">
        <v>131</v>
      </c>
      <c r="D100" s="587" t="s">
        <v>651</v>
      </c>
      <c r="E100" s="587">
        <v>20</v>
      </c>
      <c r="F100" s="587" t="s">
        <v>389</v>
      </c>
      <c r="G100" s="587"/>
      <c r="H100" s="587"/>
      <c r="I100" s="587" t="s">
        <v>654</v>
      </c>
      <c r="J100" s="587" t="s">
        <v>657</v>
      </c>
      <c r="K100" s="587" t="s">
        <v>1069</v>
      </c>
      <c r="L100" s="587"/>
      <c r="M100" s="587"/>
      <c r="N100" s="587" t="s">
        <v>657</v>
      </c>
      <c r="O100" s="609" t="s">
        <v>486</v>
      </c>
      <c r="P100" s="609">
        <v>220000</v>
      </c>
      <c r="R100" s="609">
        <v>8674884</v>
      </c>
      <c r="S100" s="587"/>
      <c r="T100" s="587"/>
      <c r="U100" s="587"/>
      <c r="V100" s="587"/>
      <c r="W100" s="587"/>
      <c r="X100" s="587"/>
      <c r="Y100" s="587"/>
      <c r="Z100" s="587"/>
      <c r="AA100" s="587"/>
      <c r="AB100" s="587"/>
      <c r="AC100" s="587"/>
      <c r="AD100" s="587"/>
      <c r="AE100" s="587"/>
      <c r="AF100" s="587"/>
      <c r="AG100" s="587"/>
      <c r="AH100" s="587"/>
      <c r="AI100" s="587"/>
      <c r="AJ100" s="587"/>
    </row>
    <row r="101" spans="1:36" s="609" customFormat="1">
      <c r="A101" s="596">
        <v>44937</v>
      </c>
      <c r="B101" s="587">
        <v>492</v>
      </c>
      <c r="C101" s="587">
        <v>131</v>
      </c>
      <c r="D101" s="587" t="s">
        <v>651</v>
      </c>
      <c r="E101" s="587">
        <v>20</v>
      </c>
      <c r="F101" s="587" t="s">
        <v>389</v>
      </c>
      <c r="G101" s="587"/>
      <c r="H101" s="587"/>
      <c r="I101" s="587" t="s">
        <v>654</v>
      </c>
      <c r="J101" s="587" t="s">
        <v>657</v>
      </c>
      <c r="K101" s="587" t="s">
        <v>650</v>
      </c>
      <c r="L101" s="587"/>
      <c r="M101" s="587"/>
      <c r="N101" s="587" t="s">
        <v>657</v>
      </c>
      <c r="O101" s="609" t="s">
        <v>486</v>
      </c>
      <c r="P101" s="609">
        <v>150000</v>
      </c>
      <c r="R101" s="609">
        <v>8824884</v>
      </c>
      <c r="S101" s="587"/>
      <c r="T101" s="587"/>
      <c r="U101" s="587"/>
      <c r="V101" s="587"/>
      <c r="W101" s="587"/>
      <c r="X101" s="587"/>
      <c r="Y101" s="587"/>
      <c r="Z101" s="587"/>
      <c r="AA101" s="587"/>
      <c r="AB101" s="587"/>
      <c r="AC101" s="587"/>
      <c r="AD101" s="587"/>
      <c r="AE101" s="587"/>
      <c r="AF101" s="587"/>
      <c r="AG101" s="587"/>
      <c r="AH101" s="587"/>
      <c r="AI101" s="587"/>
      <c r="AJ101" s="587"/>
    </row>
    <row r="102" spans="1:36" s="609" customFormat="1">
      <c r="A102" s="596">
        <v>44943</v>
      </c>
      <c r="B102" s="587">
        <v>500</v>
      </c>
      <c r="C102" s="587">
        <v>131</v>
      </c>
      <c r="D102" s="587" t="s">
        <v>651</v>
      </c>
      <c r="E102" s="587">
        <v>20</v>
      </c>
      <c r="F102" s="587" t="s">
        <v>389</v>
      </c>
      <c r="G102" s="587"/>
      <c r="H102" s="587"/>
      <c r="I102" s="587" t="s">
        <v>654</v>
      </c>
      <c r="J102" s="587" t="s">
        <v>657</v>
      </c>
      <c r="K102" s="587" t="s">
        <v>855</v>
      </c>
      <c r="L102" s="587"/>
      <c r="M102" s="587"/>
      <c r="N102" s="587" t="s">
        <v>657</v>
      </c>
      <c r="O102" s="609" t="s">
        <v>486</v>
      </c>
      <c r="P102" s="609">
        <v>15000</v>
      </c>
      <c r="R102" s="609">
        <v>8839884</v>
      </c>
      <c r="S102" s="587"/>
      <c r="T102" s="587"/>
      <c r="U102" s="587"/>
      <c r="V102" s="587"/>
      <c r="W102" s="587"/>
      <c r="X102" s="587"/>
      <c r="Y102" s="587"/>
      <c r="Z102" s="587"/>
      <c r="AA102" s="587"/>
      <c r="AB102" s="587"/>
      <c r="AC102" s="587"/>
      <c r="AD102" s="587"/>
      <c r="AE102" s="587"/>
      <c r="AF102" s="587"/>
      <c r="AG102" s="587"/>
      <c r="AH102" s="587"/>
      <c r="AI102" s="587"/>
      <c r="AJ102" s="587"/>
    </row>
    <row r="103" spans="1:36" s="609" customFormat="1">
      <c r="A103" s="596">
        <v>44943</v>
      </c>
      <c r="B103" s="587">
        <v>501</v>
      </c>
      <c r="C103" s="587">
        <v>131</v>
      </c>
      <c r="D103" s="587" t="s">
        <v>651</v>
      </c>
      <c r="E103" s="587">
        <v>20</v>
      </c>
      <c r="F103" s="587" t="s">
        <v>389</v>
      </c>
      <c r="G103" s="587"/>
      <c r="H103" s="587"/>
      <c r="I103" s="587" t="s">
        <v>654</v>
      </c>
      <c r="J103" s="587" t="s">
        <v>657</v>
      </c>
      <c r="K103" s="587" t="s">
        <v>83</v>
      </c>
      <c r="L103" s="587"/>
      <c r="M103" s="587"/>
      <c r="N103" s="587" t="s">
        <v>657</v>
      </c>
      <c r="O103" s="609" t="s">
        <v>486</v>
      </c>
      <c r="P103" s="609">
        <v>50000</v>
      </c>
      <c r="R103" s="609">
        <v>8889884</v>
      </c>
      <c r="S103" s="587"/>
      <c r="T103" s="587"/>
      <c r="U103" s="587"/>
      <c r="V103" s="587"/>
      <c r="W103" s="587"/>
      <c r="X103" s="587"/>
      <c r="Y103" s="587"/>
      <c r="Z103" s="587"/>
      <c r="AA103" s="587"/>
      <c r="AB103" s="587"/>
      <c r="AC103" s="587"/>
      <c r="AD103" s="587"/>
      <c r="AE103" s="587"/>
      <c r="AF103" s="587"/>
      <c r="AG103" s="587"/>
      <c r="AH103" s="587"/>
      <c r="AI103" s="587"/>
      <c r="AJ103" s="587"/>
    </row>
    <row r="104" spans="1:36" s="609" customFormat="1">
      <c r="A104" s="596">
        <v>44943</v>
      </c>
      <c r="B104" s="587">
        <v>502</v>
      </c>
      <c r="C104" s="587">
        <v>131</v>
      </c>
      <c r="D104" s="587" t="s">
        <v>651</v>
      </c>
      <c r="E104" s="587">
        <v>20</v>
      </c>
      <c r="F104" s="587" t="s">
        <v>389</v>
      </c>
      <c r="G104" s="587"/>
      <c r="H104" s="587"/>
      <c r="I104" s="587" t="s">
        <v>654</v>
      </c>
      <c r="J104" s="587" t="s">
        <v>657</v>
      </c>
      <c r="K104" s="587" t="s">
        <v>188</v>
      </c>
      <c r="L104" s="587"/>
      <c r="M104" s="587"/>
      <c r="N104" s="587" t="s">
        <v>657</v>
      </c>
      <c r="O104" s="609" t="s">
        <v>486</v>
      </c>
      <c r="P104" s="609">
        <v>292000</v>
      </c>
      <c r="R104" s="609">
        <v>9181884</v>
      </c>
      <c r="S104" s="587"/>
      <c r="T104" s="587"/>
      <c r="U104" s="587"/>
      <c r="V104" s="587"/>
      <c r="W104" s="587"/>
      <c r="X104" s="587"/>
      <c r="Y104" s="587"/>
      <c r="Z104" s="587"/>
      <c r="AA104" s="587"/>
      <c r="AB104" s="587"/>
      <c r="AC104" s="587"/>
      <c r="AD104" s="587"/>
      <c r="AE104" s="587"/>
      <c r="AF104" s="587"/>
      <c r="AG104" s="587"/>
      <c r="AH104" s="587"/>
      <c r="AI104" s="587"/>
      <c r="AJ104" s="587"/>
    </row>
    <row r="105" spans="1:36" s="608" customFormat="1">
      <c r="A105" s="388">
        <v>44943</v>
      </c>
      <c r="B105">
        <v>499</v>
      </c>
      <c r="C105">
        <v>131</v>
      </c>
      <c r="D105" t="s">
        <v>651</v>
      </c>
      <c r="E105">
        <v>20</v>
      </c>
      <c r="F105" t="s">
        <v>389</v>
      </c>
      <c r="G105"/>
      <c r="H105"/>
      <c r="I105" t="s">
        <v>654</v>
      </c>
      <c r="J105" t="s">
        <v>657</v>
      </c>
      <c r="K105" t="s">
        <v>1070</v>
      </c>
      <c r="L105"/>
      <c r="M105"/>
      <c r="N105" t="s">
        <v>657</v>
      </c>
      <c r="O105" s="608" t="s">
        <v>486</v>
      </c>
      <c r="Q105" s="616">
        <v>1520000</v>
      </c>
      <c r="R105" s="608">
        <v>7304884</v>
      </c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s="608" customFormat="1">
      <c r="A106" s="388">
        <v>44943</v>
      </c>
      <c r="B106">
        <v>499</v>
      </c>
      <c r="C106">
        <v>131</v>
      </c>
      <c r="D106" t="s">
        <v>651</v>
      </c>
      <c r="E106">
        <v>20</v>
      </c>
      <c r="F106" t="s">
        <v>389</v>
      </c>
      <c r="G106"/>
      <c r="H106"/>
      <c r="I106" t="s">
        <v>654</v>
      </c>
      <c r="J106" t="s">
        <v>657</v>
      </c>
      <c r="K106" t="s">
        <v>1072</v>
      </c>
      <c r="L106"/>
      <c r="M106"/>
      <c r="N106" t="s">
        <v>657</v>
      </c>
      <c r="O106" s="608" t="s">
        <v>486</v>
      </c>
      <c r="P106" s="616">
        <v>932500</v>
      </c>
      <c r="R106" s="608">
        <v>8237384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s="608" customFormat="1">
      <c r="A107" s="388">
        <v>44943</v>
      </c>
      <c r="B107">
        <v>499</v>
      </c>
      <c r="C107">
        <v>131</v>
      </c>
      <c r="D107" t="s">
        <v>651</v>
      </c>
      <c r="E107">
        <v>20</v>
      </c>
      <c r="F107" t="s">
        <v>389</v>
      </c>
      <c r="G107"/>
      <c r="H107"/>
      <c r="I107" t="s">
        <v>654</v>
      </c>
      <c r="J107" t="s">
        <v>657</v>
      </c>
      <c r="K107" t="s">
        <v>739</v>
      </c>
      <c r="L107"/>
      <c r="M107"/>
      <c r="N107" t="s">
        <v>657</v>
      </c>
      <c r="O107" s="608" t="s">
        <v>486</v>
      </c>
      <c r="P107" s="616">
        <v>60000</v>
      </c>
      <c r="R107" s="608">
        <v>8297384</v>
      </c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s="608" customFormat="1">
      <c r="A108" s="388">
        <v>44943</v>
      </c>
      <c r="B108">
        <v>499</v>
      </c>
      <c r="C108">
        <v>131</v>
      </c>
      <c r="D108" t="s">
        <v>651</v>
      </c>
      <c r="E108">
        <v>20</v>
      </c>
      <c r="F108" t="s">
        <v>389</v>
      </c>
      <c r="G108"/>
      <c r="H108"/>
      <c r="I108" t="s">
        <v>654</v>
      </c>
      <c r="J108" t="s">
        <v>657</v>
      </c>
      <c r="K108" t="s">
        <v>915</v>
      </c>
      <c r="L108"/>
      <c r="M108"/>
      <c r="N108" t="s">
        <v>657</v>
      </c>
      <c r="O108" s="608" t="s">
        <v>486</v>
      </c>
      <c r="P108" s="616">
        <v>9500</v>
      </c>
      <c r="R108" s="608">
        <v>8306884</v>
      </c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s="608" customFormat="1">
      <c r="A109" s="388">
        <v>44943</v>
      </c>
      <c r="B109">
        <v>499</v>
      </c>
      <c r="C109">
        <v>131</v>
      </c>
      <c r="D109" t="s">
        <v>651</v>
      </c>
      <c r="E109">
        <v>20</v>
      </c>
      <c r="F109" t="s">
        <v>389</v>
      </c>
      <c r="G109"/>
      <c r="H109"/>
      <c r="I109" t="s">
        <v>654</v>
      </c>
      <c r="J109" t="s">
        <v>657</v>
      </c>
      <c r="K109" t="s">
        <v>856</v>
      </c>
      <c r="L109"/>
      <c r="M109"/>
      <c r="N109" t="s">
        <v>657</v>
      </c>
      <c r="O109" s="608" t="s">
        <v>486</v>
      </c>
      <c r="P109" s="616">
        <v>5000</v>
      </c>
      <c r="R109" s="608">
        <v>8311884</v>
      </c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s="608" customFormat="1">
      <c r="A110" s="388">
        <v>44943</v>
      </c>
      <c r="B110">
        <v>499</v>
      </c>
      <c r="C110">
        <v>131</v>
      </c>
      <c r="D110" t="s">
        <v>651</v>
      </c>
      <c r="E110">
        <v>20</v>
      </c>
      <c r="F110" t="s">
        <v>389</v>
      </c>
      <c r="G110"/>
      <c r="H110"/>
      <c r="I110" t="s">
        <v>654</v>
      </c>
      <c r="J110" t="s">
        <v>657</v>
      </c>
      <c r="K110" t="s">
        <v>1044</v>
      </c>
      <c r="L110"/>
      <c r="M110"/>
      <c r="N110" t="s">
        <v>657</v>
      </c>
      <c r="O110" s="608" t="s">
        <v>486</v>
      </c>
      <c r="P110" s="616">
        <v>57850</v>
      </c>
      <c r="R110" s="608">
        <v>8369734</v>
      </c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608" customFormat="1">
      <c r="A111" s="388">
        <v>44943</v>
      </c>
      <c r="B111">
        <v>499</v>
      </c>
      <c r="C111">
        <v>131</v>
      </c>
      <c r="D111" t="s">
        <v>651</v>
      </c>
      <c r="E111">
        <v>20</v>
      </c>
      <c r="F111" t="s">
        <v>389</v>
      </c>
      <c r="G111"/>
      <c r="H111"/>
      <c r="I111" t="s">
        <v>654</v>
      </c>
      <c r="J111" t="s">
        <v>657</v>
      </c>
      <c r="K111" t="s">
        <v>388</v>
      </c>
      <c r="L111"/>
      <c r="M111"/>
      <c r="N111" t="s">
        <v>657</v>
      </c>
      <c r="O111" s="608" t="s">
        <v>486</v>
      </c>
      <c r="P111" s="616">
        <v>38127</v>
      </c>
      <c r="R111" s="608">
        <v>8407861</v>
      </c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s="608" customFormat="1">
      <c r="A112" s="388">
        <v>44943</v>
      </c>
      <c r="B112">
        <v>499</v>
      </c>
      <c r="C112">
        <v>131</v>
      </c>
      <c r="D112" t="s">
        <v>651</v>
      </c>
      <c r="E112">
        <v>20</v>
      </c>
      <c r="F112" t="s">
        <v>389</v>
      </c>
      <c r="G112"/>
      <c r="H112"/>
      <c r="I112" t="s">
        <v>654</v>
      </c>
      <c r="J112" t="s">
        <v>657</v>
      </c>
      <c r="K112" t="s">
        <v>1073</v>
      </c>
      <c r="L112"/>
      <c r="M112"/>
      <c r="N112" t="s">
        <v>657</v>
      </c>
      <c r="O112" s="608" t="s">
        <v>486</v>
      </c>
      <c r="P112" s="616">
        <v>72269</v>
      </c>
      <c r="R112" s="608">
        <v>8480130</v>
      </c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s="608" customFormat="1">
      <c r="A113" s="388">
        <v>44943</v>
      </c>
      <c r="B113">
        <v>499</v>
      </c>
      <c r="C113">
        <v>131</v>
      </c>
      <c r="D113" t="s">
        <v>651</v>
      </c>
      <c r="E113">
        <v>20</v>
      </c>
      <c r="F113" t="s">
        <v>389</v>
      </c>
      <c r="G113"/>
      <c r="H113"/>
      <c r="I113" t="s">
        <v>654</v>
      </c>
      <c r="J113" t="s">
        <v>657</v>
      </c>
      <c r="K113" t="s">
        <v>471</v>
      </c>
      <c r="L113"/>
      <c r="M113"/>
      <c r="N113" t="s">
        <v>657</v>
      </c>
      <c r="O113" s="608" t="s">
        <v>486</v>
      </c>
      <c r="P113" s="616">
        <v>60500</v>
      </c>
      <c r="R113" s="608">
        <v>8540630</v>
      </c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s="608" customFormat="1">
      <c r="A114" s="388">
        <v>44943</v>
      </c>
      <c r="B114">
        <v>499</v>
      </c>
      <c r="C114">
        <v>131</v>
      </c>
      <c r="D114" t="s">
        <v>651</v>
      </c>
      <c r="E114">
        <v>20</v>
      </c>
      <c r="F114" t="s">
        <v>389</v>
      </c>
      <c r="G114"/>
      <c r="H114"/>
      <c r="I114" t="s">
        <v>654</v>
      </c>
      <c r="J114" t="s">
        <v>657</v>
      </c>
      <c r="K114" t="s">
        <v>984</v>
      </c>
      <c r="L114"/>
      <c r="M114"/>
      <c r="N114" t="s">
        <v>657</v>
      </c>
      <c r="O114" s="608" t="s">
        <v>486</v>
      </c>
      <c r="P114" s="616">
        <v>75000</v>
      </c>
      <c r="R114" s="608">
        <v>8615630</v>
      </c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s="608" customFormat="1">
      <c r="A115" s="388">
        <v>44943</v>
      </c>
      <c r="B115">
        <v>499</v>
      </c>
      <c r="C115">
        <v>131</v>
      </c>
      <c r="D115" t="s">
        <v>651</v>
      </c>
      <c r="E115">
        <v>20</v>
      </c>
      <c r="F115" t="s">
        <v>389</v>
      </c>
      <c r="G115"/>
      <c r="H115"/>
      <c r="I115" t="s">
        <v>654</v>
      </c>
      <c r="J115" t="s">
        <v>657</v>
      </c>
      <c r="K115" t="s">
        <v>151</v>
      </c>
      <c r="L115"/>
      <c r="M115"/>
      <c r="N115" t="s">
        <v>657</v>
      </c>
      <c r="O115" s="608" t="s">
        <v>486</v>
      </c>
      <c r="P115" s="616">
        <v>1870</v>
      </c>
      <c r="R115" s="608">
        <v>8617500</v>
      </c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s="608" customFormat="1">
      <c r="A116" s="388">
        <v>44943</v>
      </c>
      <c r="B116">
        <v>499</v>
      </c>
      <c r="C116">
        <v>131</v>
      </c>
      <c r="D116" t="s">
        <v>651</v>
      </c>
      <c r="E116">
        <v>20</v>
      </c>
      <c r="F116" t="s">
        <v>389</v>
      </c>
      <c r="G116"/>
      <c r="H116"/>
      <c r="I116" t="s">
        <v>654</v>
      </c>
      <c r="J116" t="s">
        <v>657</v>
      </c>
      <c r="K116" t="s">
        <v>1041</v>
      </c>
      <c r="L116"/>
      <c r="M116"/>
      <c r="N116" t="s">
        <v>657</v>
      </c>
      <c r="O116" s="608" t="s">
        <v>486</v>
      </c>
      <c r="P116" s="616">
        <v>9724</v>
      </c>
      <c r="R116" s="608">
        <v>8627224</v>
      </c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s="608" customFormat="1">
      <c r="A117" s="388">
        <v>44943</v>
      </c>
      <c r="B117">
        <v>499</v>
      </c>
      <c r="C117">
        <v>131</v>
      </c>
      <c r="D117" t="s">
        <v>651</v>
      </c>
      <c r="E117">
        <v>20</v>
      </c>
      <c r="F117" t="s">
        <v>389</v>
      </c>
      <c r="G117"/>
      <c r="H117"/>
      <c r="I117" t="s">
        <v>654</v>
      </c>
      <c r="J117" t="s">
        <v>657</v>
      </c>
      <c r="K117" t="s">
        <v>1074</v>
      </c>
      <c r="L117"/>
      <c r="M117"/>
      <c r="N117" t="s">
        <v>657</v>
      </c>
      <c r="O117" s="608" t="s">
        <v>486</v>
      </c>
      <c r="P117" s="616">
        <v>110</v>
      </c>
      <c r="R117" s="608">
        <v>8627334</v>
      </c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s="608" customFormat="1">
      <c r="A118" s="388">
        <v>44943</v>
      </c>
      <c r="B118">
        <v>499</v>
      </c>
      <c r="C118">
        <v>131</v>
      </c>
      <c r="D118" t="s">
        <v>651</v>
      </c>
      <c r="E118">
        <v>20</v>
      </c>
      <c r="F118" t="s">
        <v>389</v>
      </c>
      <c r="G118"/>
      <c r="H118"/>
      <c r="I118" t="s">
        <v>654</v>
      </c>
      <c r="J118" t="s">
        <v>657</v>
      </c>
      <c r="K118" t="s">
        <v>1077</v>
      </c>
      <c r="L118"/>
      <c r="M118"/>
      <c r="N118" t="s">
        <v>657</v>
      </c>
      <c r="O118" s="608" t="s">
        <v>486</v>
      </c>
      <c r="P118" s="616">
        <v>14904</v>
      </c>
      <c r="R118" s="608">
        <v>8642238</v>
      </c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s="608" customFormat="1">
      <c r="A119" s="388">
        <v>44943</v>
      </c>
      <c r="B119">
        <v>499</v>
      </c>
      <c r="C119">
        <v>131</v>
      </c>
      <c r="D119" t="s">
        <v>651</v>
      </c>
      <c r="E119">
        <v>20</v>
      </c>
      <c r="F119" t="s">
        <v>389</v>
      </c>
      <c r="G119"/>
      <c r="H119"/>
      <c r="I119" t="s">
        <v>654</v>
      </c>
      <c r="J119" t="s">
        <v>657</v>
      </c>
      <c r="K119" t="s">
        <v>1078</v>
      </c>
      <c r="L119"/>
      <c r="M119"/>
      <c r="N119" t="s">
        <v>657</v>
      </c>
      <c r="O119" s="608" t="s">
        <v>486</v>
      </c>
      <c r="P119" s="616">
        <v>880</v>
      </c>
      <c r="R119" s="608">
        <v>8643118</v>
      </c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s="608" customFormat="1">
      <c r="A120" s="388">
        <v>44943</v>
      </c>
      <c r="B120">
        <v>499</v>
      </c>
      <c r="C120">
        <v>131</v>
      </c>
      <c r="D120" t="s">
        <v>651</v>
      </c>
      <c r="E120">
        <v>20</v>
      </c>
      <c r="F120" t="s">
        <v>389</v>
      </c>
      <c r="G120"/>
      <c r="H120"/>
      <c r="I120" t="s">
        <v>654</v>
      </c>
      <c r="J120" t="s">
        <v>657</v>
      </c>
      <c r="K120" t="s">
        <v>467</v>
      </c>
      <c r="L120"/>
      <c r="M120"/>
      <c r="N120" t="s">
        <v>657</v>
      </c>
      <c r="O120" s="608" t="s">
        <v>486</v>
      </c>
      <c r="P120" s="616">
        <v>583</v>
      </c>
      <c r="R120" s="608">
        <v>8643701</v>
      </c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s="608" customFormat="1">
      <c r="A121" s="388">
        <v>44943</v>
      </c>
      <c r="B121">
        <v>499</v>
      </c>
      <c r="C121">
        <v>131</v>
      </c>
      <c r="D121" t="s">
        <v>651</v>
      </c>
      <c r="E121">
        <v>20</v>
      </c>
      <c r="F121" t="s">
        <v>389</v>
      </c>
      <c r="G121"/>
      <c r="H121"/>
      <c r="I121" t="s">
        <v>654</v>
      </c>
      <c r="J121" t="s">
        <v>657</v>
      </c>
      <c r="K121" t="s">
        <v>171</v>
      </c>
      <c r="L121"/>
      <c r="M121"/>
      <c r="N121" t="s">
        <v>657</v>
      </c>
      <c r="O121" s="608" t="s">
        <v>486</v>
      </c>
      <c r="P121" s="616">
        <v>32010</v>
      </c>
      <c r="R121" s="608">
        <v>8675711</v>
      </c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s="608" customFormat="1">
      <c r="A122" s="388">
        <v>44944</v>
      </c>
      <c r="B122">
        <v>505</v>
      </c>
      <c r="C122">
        <v>131</v>
      </c>
      <c r="D122" t="s">
        <v>651</v>
      </c>
      <c r="E122">
        <v>20</v>
      </c>
      <c r="F122" t="s">
        <v>389</v>
      </c>
      <c r="G122"/>
      <c r="H122"/>
      <c r="I122" t="s">
        <v>654</v>
      </c>
      <c r="J122" t="s">
        <v>657</v>
      </c>
      <c r="K122" t="s">
        <v>1028</v>
      </c>
      <c r="L122"/>
      <c r="M122"/>
      <c r="N122" t="s">
        <v>657</v>
      </c>
      <c r="O122" s="608" t="s">
        <v>486</v>
      </c>
      <c r="Q122" s="616">
        <v>250000</v>
      </c>
      <c r="R122" s="608">
        <v>8782711</v>
      </c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s="608" customFormat="1">
      <c r="A123" s="388">
        <v>44944</v>
      </c>
      <c r="B123">
        <v>505</v>
      </c>
      <c r="C123">
        <v>131</v>
      </c>
      <c r="D123" t="s">
        <v>651</v>
      </c>
      <c r="E123">
        <v>20</v>
      </c>
      <c r="F123" t="s">
        <v>389</v>
      </c>
      <c r="G123"/>
      <c r="H123"/>
      <c r="I123" t="s">
        <v>654</v>
      </c>
      <c r="J123" t="s">
        <v>657</v>
      </c>
      <c r="K123" t="s">
        <v>1079</v>
      </c>
      <c r="L123"/>
      <c r="M123"/>
      <c r="N123" t="s">
        <v>657</v>
      </c>
      <c r="O123" s="608" t="s">
        <v>486</v>
      </c>
      <c r="P123" s="616">
        <v>6150</v>
      </c>
      <c r="R123" s="608">
        <v>8788861</v>
      </c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s="608" customFormat="1">
      <c r="A124" s="388">
        <v>44944</v>
      </c>
      <c r="B124">
        <v>505</v>
      </c>
      <c r="C124">
        <v>131</v>
      </c>
      <c r="D124" t="s">
        <v>651</v>
      </c>
      <c r="E124">
        <v>20</v>
      </c>
      <c r="F124" t="s">
        <v>389</v>
      </c>
      <c r="G124"/>
      <c r="H124"/>
      <c r="I124" t="s">
        <v>654</v>
      </c>
      <c r="J124" t="s">
        <v>657</v>
      </c>
      <c r="K124" t="s">
        <v>1080</v>
      </c>
      <c r="L124"/>
      <c r="M124"/>
      <c r="N124" t="s">
        <v>657</v>
      </c>
      <c r="O124" s="608" t="s">
        <v>486</v>
      </c>
      <c r="P124" s="616">
        <v>12000</v>
      </c>
      <c r="R124" s="608">
        <v>8800861</v>
      </c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s="608" customFormat="1">
      <c r="A125" s="388">
        <v>44944</v>
      </c>
      <c r="B125">
        <v>505</v>
      </c>
      <c r="C125">
        <v>131</v>
      </c>
      <c r="D125" t="s">
        <v>651</v>
      </c>
      <c r="E125">
        <v>20</v>
      </c>
      <c r="F125" t="s">
        <v>389</v>
      </c>
      <c r="G125"/>
      <c r="H125"/>
      <c r="I125" t="s">
        <v>654</v>
      </c>
      <c r="J125" t="s">
        <v>657</v>
      </c>
      <c r="K125" t="s">
        <v>796</v>
      </c>
      <c r="L125"/>
      <c r="M125"/>
      <c r="N125" t="s">
        <v>657</v>
      </c>
      <c r="O125" s="608" t="s">
        <v>486</v>
      </c>
      <c r="P125" s="616">
        <v>31200</v>
      </c>
      <c r="R125" s="608">
        <v>8832061</v>
      </c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s="608" customFormat="1">
      <c r="A126" s="388">
        <v>44944</v>
      </c>
      <c r="B126">
        <v>505</v>
      </c>
      <c r="C126">
        <v>131</v>
      </c>
      <c r="D126" t="s">
        <v>651</v>
      </c>
      <c r="E126">
        <v>20</v>
      </c>
      <c r="F126" t="s">
        <v>389</v>
      </c>
      <c r="G126"/>
      <c r="H126"/>
      <c r="I126" t="s">
        <v>654</v>
      </c>
      <c r="J126" t="s">
        <v>657</v>
      </c>
      <c r="K126" t="s">
        <v>1076</v>
      </c>
      <c r="L126"/>
      <c r="M126"/>
      <c r="N126" t="s">
        <v>657</v>
      </c>
      <c r="O126" s="608" t="s">
        <v>486</v>
      </c>
      <c r="P126" s="616">
        <v>25680</v>
      </c>
      <c r="R126" s="608">
        <v>8857741</v>
      </c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s="608" customFormat="1">
      <c r="A127" s="388">
        <v>44944</v>
      </c>
      <c r="B127">
        <v>505</v>
      </c>
      <c r="C127">
        <v>131</v>
      </c>
      <c r="D127" t="s">
        <v>651</v>
      </c>
      <c r="E127">
        <v>20</v>
      </c>
      <c r="F127" t="s">
        <v>389</v>
      </c>
      <c r="G127"/>
      <c r="H127"/>
      <c r="I127" t="s">
        <v>654</v>
      </c>
      <c r="J127" t="s">
        <v>657</v>
      </c>
      <c r="K127" t="s">
        <v>764</v>
      </c>
      <c r="L127"/>
      <c r="M127"/>
      <c r="N127" t="s">
        <v>657</v>
      </c>
      <c r="O127" s="608" t="s">
        <v>486</v>
      </c>
      <c r="P127" s="616">
        <v>160</v>
      </c>
      <c r="R127" s="608">
        <v>8857901</v>
      </c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s="608" customFormat="1">
      <c r="A128" s="388">
        <v>44944</v>
      </c>
      <c r="B128">
        <v>505</v>
      </c>
      <c r="C128">
        <v>131</v>
      </c>
      <c r="D128" t="s">
        <v>651</v>
      </c>
      <c r="E128">
        <v>20</v>
      </c>
      <c r="F128" t="s">
        <v>389</v>
      </c>
      <c r="G128"/>
      <c r="H128"/>
      <c r="I128" t="s">
        <v>654</v>
      </c>
      <c r="J128" t="s">
        <v>657</v>
      </c>
      <c r="K128" t="s">
        <v>47</v>
      </c>
      <c r="L128"/>
      <c r="M128"/>
      <c r="N128" t="s">
        <v>657</v>
      </c>
      <c r="O128" s="608" t="s">
        <v>486</v>
      </c>
      <c r="P128" s="616">
        <v>33000</v>
      </c>
      <c r="R128" s="608">
        <v>8890901</v>
      </c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s="608" customFormat="1">
      <c r="A129" s="388">
        <v>44944</v>
      </c>
      <c r="B129">
        <v>505</v>
      </c>
      <c r="C129">
        <v>131</v>
      </c>
      <c r="D129" t="s">
        <v>651</v>
      </c>
      <c r="E129">
        <v>20</v>
      </c>
      <c r="F129" t="s">
        <v>389</v>
      </c>
      <c r="G129"/>
      <c r="H129"/>
      <c r="I129" t="s">
        <v>654</v>
      </c>
      <c r="J129" t="s">
        <v>657</v>
      </c>
      <c r="K129" t="s">
        <v>1081</v>
      </c>
      <c r="L129"/>
      <c r="M129"/>
      <c r="N129" t="s">
        <v>657</v>
      </c>
      <c r="O129" s="608" t="s">
        <v>486</v>
      </c>
      <c r="P129" s="616">
        <v>15431</v>
      </c>
      <c r="R129" s="608">
        <v>8906332</v>
      </c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s="608" customFormat="1">
      <c r="A130" s="388">
        <v>44944</v>
      </c>
      <c r="B130">
        <v>505</v>
      </c>
      <c r="C130">
        <v>131</v>
      </c>
      <c r="D130" t="s">
        <v>651</v>
      </c>
      <c r="E130">
        <v>20</v>
      </c>
      <c r="F130" t="s">
        <v>389</v>
      </c>
      <c r="G130"/>
      <c r="H130"/>
      <c r="I130" t="s">
        <v>654</v>
      </c>
      <c r="J130" t="s">
        <v>657</v>
      </c>
      <c r="K130" t="s">
        <v>1081</v>
      </c>
      <c r="L130"/>
      <c r="M130"/>
      <c r="N130" t="s">
        <v>657</v>
      </c>
      <c r="O130" s="608" t="s">
        <v>486</v>
      </c>
      <c r="P130" s="616">
        <v>6448</v>
      </c>
      <c r="R130" s="608">
        <v>8912780</v>
      </c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s="608" customFormat="1">
      <c r="A131" s="388">
        <v>44944</v>
      </c>
      <c r="B131">
        <v>505</v>
      </c>
      <c r="C131">
        <v>131</v>
      </c>
      <c r="D131" t="s">
        <v>651</v>
      </c>
      <c r="E131">
        <v>20</v>
      </c>
      <c r="F131" t="s">
        <v>389</v>
      </c>
      <c r="G131"/>
      <c r="H131"/>
      <c r="I131" t="s">
        <v>654</v>
      </c>
      <c r="J131" t="s">
        <v>657</v>
      </c>
      <c r="K131" t="s">
        <v>1081</v>
      </c>
      <c r="L131"/>
      <c r="M131"/>
      <c r="N131" t="s">
        <v>657</v>
      </c>
      <c r="O131" s="608" t="s">
        <v>486</v>
      </c>
      <c r="P131" s="616">
        <v>5173</v>
      </c>
      <c r="R131" s="608">
        <v>8917953</v>
      </c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s="608" customFormat="1">
      <c r="A132" s="388">
        <v>44944</v>
      </c>
      <c r="B132">
        <v>505</v>
      </c>
      <c r="C132">
        <v>131</v>
      </c>
      <c r="D132" t="s">
        <v>651</v>
      </c>
      <c r="E132">
        <v>20</v>
      </c>
      <c r="F132" t="s">
        <v>389</v>
      </c>
      <c r="G132"/>
      <c r="H132"/>
      <c r="I132" t="s">
        <v>654</v>
      </c>
      <c r="J132" t="s">
        <v>657</v>
      </c>
      <c r="K132" t="s">
        <v>271</v>
      </c>
      <c r="L132"/>
      <c r="M132"/>
      <c r="N132" t="s">
        <v>657</v>
      </c>
      <c r="O132" s="608" t="s">
        <v>486</v>
      </c>
      <c r="P132" s="616">
        <v>1840</v>
      </c>
      <c r="R132" s="608">
        <v>8919793</v>
      </c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s="608" customFormat="1">
      <c r="A133" s="388">
        <v>44944</v>
      </c>
      <c r="B133">
        <v>505</v>
      </c>
      <c r="C133">
        <v>131</v>
      </c>
      <c r="D133" t="s">
        <v>651</v>
      </c>
      <c r="E133">
        <v>20</v>
      </c>
      <c r="F133" t="s">
        <v>389</v>
      </c>
      <c r="G133"/>
      <c r="H133"/>
      <c r="I133" t="s">
        <v>654</v>
      </c>
      <c r="J133" t="s">
        <v>657</v>
      </c>
      <c r="K133" t="s">
        <v>637</v>
      </c>
      <c r="L133"/>
      <c r="M133"/>
      <c r="N133" t="s">
        <v>657</v>
      </c>
      <c r="O133" s="608" t="s">
        <v>486</v>
      </c>
      <c r="P133" s="616">
        <v>2600</v>
      </c>
      <c r="R133" s="608">
        <v>8922393</v>
      </c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s="608" customFormat="1">
      <c r="A134" s="388">
        <v>44944</v>
      </c>
      <c r="B134">
        <v>505</v>
      </c>
      <c r="C134">
        <v>131</v>
      </c>
      <c r="D134" t="s">
        <v>651</v>
      </c>
      <c r="E134">
        <v>20</v>
      </c>
      <c r="F134" t="s">
        <v>389</v>
      </c>
      <c r="G134"/>
      <c r="H134"/>
      <c r="I134" t="s">
        <v>654</v>
      </c>
      <c r="J134" t="s">
        <v>657</v>
      </c>
      <c r="K134" t="s">
        <v>1054</v>
      </c>
      <c r="L134"/>
      <c r="M134"/>
      <c r="N134" t="s">
        <v>657</v>
      </c>
      <c r="O134" s="608" t="s">
        <v>486</v>
      </c>
      <c r="P134" s="616">
        <v>3197</v>
      </c>
      <c r="R134" s="608">
        <v>8925590</v>
      </c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s="608" customFormat="1">
      <c r="A135" s="388">
        <v>44944</v>
      </c>
      <c r="B135">
        <v>505</v>
      </c>
      <c r="C135">
        <v>131</v>
      </c>
      <c r="D135" t="s">
        <v>651</v>
      </c>
      <c r="E135">
        <v>20</v>
      </c>
      <c r="F135" t="s">
        <v>389</v>
      </c>
      <c r="G135"/>
      <c r="H135"/>
      <c r="I135" t="s">
        <v>654</v>
      </c>
      <c r="J135" t="s">
        <v>657</v>
      </c>
      <c r="K135" t="s">
        <v>637</v>
      </c>
      <c r="L135"/>
      <c r="M135"/>
      <c r="N135" t="s">
        <v>657</v>
      </c>
      <c r="O135" s="608" t="s">
        <v>486</v>
      </c>
      <c r="P135" s="616">
        <v>2020</v>
      </c>
      <c r="R135" s="608">
        <v>8927610</v>
      </c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s="608" customFormat="1">
      <c r="A136" s="388">
        <v>44944</v>
      </c>
      <c r="B136">
        <v>505</v>
      </c>
      <c r="C136">
        <v>131</v>
      </c>
      <c r="D136" t="s">
        <v>651</v>
      </c>
      <c r="E136">
        <v>20</v>
      </c>
      <c r="F136" t="s">
        <v>389</v>
      </c>
      <c r="G136"/>
      <c r="H136"/>
      <c r="I136" t="s">
        <v>654</v>
      </c>
      <c r="J136" t="s">
        <v>657</v>
      </c>
      <c r="K136" t="s">
        <v>1054</v>
      </c>
      <c r="L136"/>
      <c r="M136"/>
      <c r="N136" t="s">
        <v>657</v>
      </c>
      <c r="O136" s="608" t="s">
        <v>486</v>
      </c>
      <c r="P136" s="616">
        <v>4081</v>
      </c>
      <c r="R136" s="608">
        <v>8931691</v>
      </c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s="608" customFormat="1">
      <c r="A137" s="388">
        <v>44944</v>
      </c>
      <c r="B137">
        <v>505</v>
      </c>
      <c r="C137">
        <v>131</v>
      </c>
      <c r="D137" t="s">
        <v>651</v>
      </c>
      <c r="E137">
        <v>20</v>
      </c>
      <c r="F137" t="s">
        <v>389</v>
      </c>
      <c r="G137"/>
      <c r="H137"/>
      <c r="I137" t="s">
        <v>654</v>
      </c>
      <c r="J137" t="s">
        <v>657</v>
      </c>
      <c r="K137" t="s">
        <v>637</v>
      </c>
      <c r="L137"/>
      <c r="M137"/>
      <c r="N137" t="s">
        <v>657</v>
      </c>
      <c r="O137" s="608" t="s">
        <v>486</v>
      </c>
      <c r="P137" s="616">
        <v>2120</v>
      </c>
      <c r="R137" s="608">
        <v>8933811</v>
      </c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s="608" customFormat="1">
      <c r="A138" s="388">
        <v>44944</v>
      </c>
      <c r="B138">
        <v>505</v>
      </c>
      <c r="C138">
        <v>131</v>
      </c>
      <c r="D138" t="s">
        <v>651</v>
      </c>
      <c r="E138">
        <v>20</v>
      </c>
      <c r="F138" t="s">
        <v>389</v>
      </c>
      <c r="G138"/>
      <c r="H138"/>
      <c r="I138" t="s">
        <v>654</v>
      </c>
      <c r="J138" t="s">
        <v>657</v>
      </c>
      <c r="K138" t="s">
        <v>1082</v>
      </c>
      <c r="L138"/>
      <c r="M138"/>
      <c r="N138" t="s">
        <v>657</v>
      </c>
      <c r="O138" s="608" t="s">
        <v>486</v>
      </c>
      <c r="P138" s="616">
        <v>370</v>
      </c>
      <c r="R138" s="608">
        <v>8934181</v>
      </c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s="608" customFormat="1">
      <c r="A139" s="388">
        <v>44944</v>
      </c>
      <c r="B139">
        <v>505</v>
      </c>
      <c r="C139">
        <v>131</v>
      </c>
      <c r="D139" t="s">
        <v>651</v>
      </c>
      <c r="E139">
        <v>20</v>
      </c>
      <c r="F139" t="s">
        <v>389</v>
      </c>
      <c r="G139"/>
      <c r="H139"/>
      <c r="I139" t="s">
        <v>654</v>
      </c>
      <c r="J139" t="s">
        <v>657</v>
      </c>
      <c r="K139" t="s">
        <v>812</v>
      </c>
      <c r="L139"/>
      <c r="M139"/>
      <c r="N139" t="s">
        <v>657</v>
      </c>
      <c r="O139" s="608" t="s">
        <v>486</v>
      </c>
      <c r="P139" s="616">
        <v>2700</v>
      </c>
      <c r="R139" s="608">
        <v>8936881</v>
      </c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s="608" customFormat="1">
      <c r="A140" s="388">
        <v>44944</v>
      </c>
      <c r="B140">
        <v>505</v>
      </c>
      <c r="C140">
        <v>131</v>
      </c>
      <c r="D140" t="s">
        <v>651</v>
      </c>
      <c r="E140">
        <v>20</v>
      </c>
      <c r="F140" t="s">
        <v>389</v>
      </c>
      <c r="G140"/>
      <c r="H140"/>
      <c r="I140" t="s">
        <v>654</v>
      </c>
      <c r="J140" t="s">
        <v>657</v>
      </c>
      <c r="K140" t="s">
        <v>1083</v>
      </c>
      <c r="L140"/>
      <c r="M140"/>
      <c r="N140" t="s">
        <v>657</v>
      </c>
      <c r="O140" s="608" t="s">
        <v>486</v>
      </c>
      <c r="P140" s="616">
        <v>440</v>
      </c>
      <c r="R140" s="608">
        <v>8937321</v>
      </c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s="608" customFormat="1">
      <c r="A141" s="388">
        <v>44944</v>
      </c>
      <c r="B141">
        <v>505</v>
      </c>
      <c r="C141">
        <v>131</v>
      </c>
      <c r="D141" t="s">
        <v>651</v>
      </c>
      <c r="E141">
        <v>20</v>
      </c>
      <c r="F141" t="s">
        <v>389</v>
      </c>
      <c r="G141"/>
      <c r="H141"/>
      <c r="I141" t="s">
        <v>654</v>
      </c>
      <c r="J141" t="s">
        <v>657</v>
      </c>
      <c r="K141" t="s">
        <v>570</v>
      </c>
      <c r="L141"/>
      <c r="M141"/>
      <c r="N141" t="s">
        <v>657</v>
      </c>
      <c r="O141" s="608" t="s">
        <v>486</v>
      </c>
      <c r="Q141" s="616">
        <v>440</v>
      </c>
      <c r="R141" s="608">
        <v>8936881</v>
      </c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s="608" customFormat="1">
      <c r="A142" s="388">
        <v>44944</v>
      </c>
      <c r="B142">
        <v>505</v>
      </c>
      <c r="C142">
        <v>131</v>
      </c>
      <c r="D142" t="s">
        <v>651</v>
      </c>
      <c r="E142">
        <v>20</v>
      </c>
      <c r="F142" t="s">
        <v>389</v>
      </c>
      <c r="G142"/>
      <c r="H142"/>
      <c r="I142" t="s">
        <v>654</v>
      </c>
      <c r="J142" t="s">
        <v>657</v>
      </c>
      <c r="K142" t="s">
        <v>1083</v>
      </c>
      <c r="L142"/>
      <c r="M142"/>
      <c r="N142" t="s">
        <v>657</v>
      </c>
      <c r="O142" s="608" t="s">
        <v>486</v>
      </c>
      <c r="P142" s="616">
        <v>220</v>
      </c>
      <c r="R142" s="608">
        <v>8937101</v>
      </c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s="608" customFormat="1">
      <c r="A143" s="388">
        <v>44944</v>
      </c>
      <c r="B143">
        <v>505</v>
      </c>
      <c r="C143">
        <v>131</v>
      </c>
      <c r="D143" t="s">
        <v>651</v>
      </c>
      <c r="E143">
        <v>20</v>
      </c>
      <c r="F143" t="s">
        <v>389</v>
      </c>
      <c r="G143"/>
      <c r="H143"/>
      <c r="I143" t="s">
        <v>654</v>
      </c>
      <c r="J143" t="s">
        <v>657</v>
      </c>
      <c r="K143" t="s">
        <v>867</v>
      </c>
      <c r="L143"/>
      <c r="M143"/>
      <c r="N143" t="s">
        <v>657</v>
      </c>
      <c r="O143" s="608" t="s">
        <v>486</v>
      </c>
      <c r="P143" s="616">
        <v>360</v>
      </c>
      <c r="R143" s="608">
        <v>8937461</v>
      </c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s="608" customFormat="1">
      <c r="A144" s="388">
        <v>44944</v>
      </c>
      <c r="B144">
        <v>505</v>
      </c>
      <c r="C144">
        <v>131</v>
      </c>
      <c r="D144" t="s">
        <v>651</v>
      </c>
      <c r="E144">
        <v>20</v>
      </c>
      <c r="F144" t="s">
        <v>389</v>
      </c>
      <c r="G144"/>
      <c r="H144"/>
      <c r="I144" t="s">
        <v>654</v>
      </c>
      <c r="J144" t="s">
        <v>657</v>
      </c>
      <c r="K144" t="s">
        <v>1084</v>
      </c>
      <c r="L144"/>
      <c r="M144"/>
      <c r="N144" t="s">
        <v>657</v>
      </c>
      <c r="O144" s="608" t="s">
        <v>486</v>
      </c>
      <c r="P144" s="616">
        <v>3000</v>
      </c>
      <c r="R144" s="608">
        <v>8940461</v>
      </c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s="608" customFormat="1">
      <c r="A145" s="388">
        <v>44944</v>
      </c>
      <c r="B145">
        <v>505</v>
      </c>
      <c r="C145">
        <v>131</v>
      </c>
      <c r="D145" t="s">
        <v>651</v>
      </c>
      <c r="E145">
        <v>20</v>
      </c>
      <c r="F145" t="s">
        <v>389</v>
      </c>
      <c r="G145"/>
      <c r="H145"/>
      <c r="I145" t="s">
        <v>654</v>
      </c>
      <c r="J145" t="s">
        <v>657</v>
      </c>
      <c r="K145" t="s">
        <v>852</v>
      </c>
      <c r="L145"/>
      <c r="M145"/>
      <c r="N145" t="s">
        <v>657</v>
      </c>
      <c r="O145" s="608" t="s">
        <v>486</v>
      </c>
      <c r="P145" s="616">
        <v>3000</v>
      </c>
      <c r="R145" s="608">
        <v>8943461</v>
      </c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s="608" customFormat="1">
      <c r="A146" s="388">
        <v>44944</v>
      </c>
      <c r="B146">
        <v>505</v>
      </c>
      <c r="C146">
        <v>131</v>
      </c>
      <c r="D146" t="s">
        <v>651</v>
      </c>
      <c r="E146">
        <v>20</v>
      </c>
      <c r="F146" t="s">
        <v>389</v>
      </c>
      <c r="G146"/>
      <c r="H146"/>
      <c r="I146" t="s">
        <v>654</v>
      </c>
      <c r="J146" t="s">
        <v>657</v>
      </c>
      <c r="K146" t="s">
        <v>1037</v>
      </c>
      <c r="L146"/>
      <c r="M146"/>
      <c r="N146" t="s">
        <v>657</v>
      </c>
      <c r="O146" s="608" t="s">
        <v>486</v>
      </c>
      <c r="P146" s="616">
        <v>1361</v>
      </c>
      <c r="R146" s="608">
        <v>8944822</v>
      </c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s="608" customFormat="1">
      <c r="A147" s="388">
        <v>44944</v>
      </c>
      <c r="B147">
        <v>506</v>
      </c>
      <c r="C147">
        <v>131</v>
      </c>
      <c r="D147" t="s">
        <v>651</v>
      </c>
      <c r="E147">
        <v>20</v>
      </c>
      <c r="F147" t="s">
        <v>389</v>
      </c>
      <c r="G147"/>
      <c r="H147"/>
      <c r="I147" t="s">
        <v>654</v>
      </c>
      <c r="J147" t="s">
        <v>657</v>
      </c>
      <c r="K147" t="s">
        <v>912</v>
      </c>
      <c r="L147"/>
      <c r="M147"/>
      <c r="N147" t="s">
        <v>657</v>
      </c>
      <c r="O147" s="608" t="s">
        <v>486</v>
      </c>
      <c r="Q147" s="616">
        <v>42000</v>
      </c>
      <c r="R147" s="608">
        <v>8902822</v>
      </c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s="608" customFormat="1">
      <c r="A148" s="388">
        <v>44944</v>
      </c>
      <c r="B148">
        <v>506</v>
      </c>
      <c r="C148">
        <v>131</v>
      </c>
      <c r="D148" t="s">
        <v>651</v>
      </c>
      <c r="E148">
        <v>20</v>
      </c>
      <c r="F148" t="s">
        <v>389</v>
      </c>
      <c r="G148"/>
      <c r="H148"/>
      <c r="I148" t="s">
        <v>654</v>
      </c>
      <c r="J148" t="s">
        <v>657</v>
      </c>
      <c r="K148" t="s">
        <v>105</v>
      </c>
      <c r="L148"/>
      <c r="M148"/>
      <c r="N148" t="s">
        <v>657</v>
      </c>
      <c r="O148" s="608" t="s">
        <v>486</v>
      </c>
      <c r="P148" s="616">
        <v>7000</v>
      </c>
      <c r="R148" s="608">
        <v>8909822</v>
      </c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s="608" customFormat="1">
      <c r="A149" s="388">
        <v>44944</v>
      </c>
      <c r="B149">
        <v>506</v>
      </c>
      <c r="C149">
        <v>131</v>
      </c>
      <c r="D149" t="s">
        <v>651</v>
      </c>
      <c r="E149">
        <v>20</v>
      </c>
      <c r="F149" t="s">
        <v>389</v>
      </c>
      <c r="G149"/>
      <c r="H149"/>
      <c r="I149" t="s">
        <v>654</v>
      </c>
      <c r="J149" t="s">
        <v>657</v>
      </c>
      <c r="K149" t="s">
        <v>1060</v>
      </c>
      <c r="L149"/>
      <c r="M149"/>
      <c r="N149" t="s">
        <v>657</v>
      </c>
      <c r="O149" s="608" t="s">
        <v>486</v>
      </c>
      <c r="P149" s="616">
        <v>11400</v>
      </c>
      <c r="R149" s="608">
        <v>8921222</v>
      </c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s="608" customFormat="1">
      <c r="A150" s="388">
        <v>44944</v>
      </c>
      <c r="B150">
        <v>506</v>
      </c>
      <c r="C150">
        <v>131</v>
      </c>
      <c r="D150" t="s">
        <v>651</v>
      </c>
      <c r="E150">
        <v>20</v>
      </c>
      <c r="F150" t="s">
        <v>389</v>
      </c>
      <c r="G150"/>
      <c r="H150"/>
      <c r="I150" t="s">
        <v>654</v>
      </c>
      <c r="J150" t="s">
        <v>657</v>
      </c>
      <c r="K150" t="s">
        <v>120</v>
      </c>
      <c r="L150"/>
      <c r="M150"/>
      <c r="N150" t="s">
        <v>657</v>
      </c>
      <c r="O150" s="608" t="s">
        <v>486</v>
      </c>
      <c r="P150" s="616">
        <v>8500</v>
      </c>
      <c r="R150" s="608">
        <v>8929722</v>
      </c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s="608" customFormat="1">
      <c r="A151" s="388">
        <v>44944</v>
      </c>
      <c r="B151">
        <v>507</v>
      </c>
      <c r="C151">
        <v>131</v>
      </c>
      <c r="D151" t="s">
        <v>651</v>
      </c>
      <c r="E151">
        <v>20</v>
      </c>
      <c r="F151" t="s">
        <v>389</v>
      </c>
      <c r="G151"/>
      <c r="H151"/>
      <c r="I151" t="s">
        <v>654</v>
      </c>
      <c r="J151" t="s">
        <v>657</v>
      </c>
      <c r="K151" t="s">
        <v>912</v>
      </c>
      <c r="L151"/>
      <c r="M151"/>
      <c r="N151" t="s">
        <v>657</v>
      </c>
      <c r="O151" s="608" t="s">
        <v>486</v>
      </c>
      <c r="Q151" s="616">
        <v>42000</v>
      </c>
      <c r="R151" s="608">
        <v>8887722</v>
      </c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s="608" customFormat="1">
      <c r="A152" s="388">
        <v>44944</v>
      </c>
      <c r="B152">
        <v>507</v>
      </c>
      <c r="C152">
        <v>131</v>
      </c>
      <c r="D152" t="s">
        <v>651</v>
      </c>
      <c r="E152">
        <v>20</v>
      </c>
      <c r="F152" t="s">
        <v>389</v>
      </c>
      <c r="G152"/>
      <c r="H152"/>
      <c r="I152" t="s">
        <v>654</v>
      </c>
      <c r="J152" t="s">
        <v>657</v>
      </c>
      <c r="K152" t="s">
        <v>105</v>
      </c>
      <c r="L152"/>
      <c r="M152"/>
      <c r="N152" t="s">
        <v>657</v>
      </c>
      <c r="O152" s="608" t="s">
        <v>486</v>
      </c>
      <c r="P152" s="616">
        <v>8000</v>
      </c>
      <c r="R152" s="608">
        <v>8895722</v>
      </c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s="608" customFormat="1">
      <c r="A153" s="388">
        <v>44944</v>
      </c>
      <c r="B153">
        <v>507</v>
      </c>
      <c r="C153">
        <v>131</v>
      </c>
      <c r="D153" t="s">
        <v>651</v>
      </c>
      <c r="E153">
        <v>20</v>
      </c>
      <c r="F153" t="s">
        <v>389</v>
      </c>
      <c r="G153"/>
      <c r="H153"/>
      <c r="I153" t="s">
        <v>654</v>
      </c>
      <c r="J153" t="s">
        <v>657</v>
      </c>
      <c r="K153" t="s">
        <v>1060</v>
      </c>
      <c r="L153"/>
      <c r="M153"/>
      <c r="N153" t="s">
        <v>657</v>
      </c>
      <c r="O153" s="608" t="s">
        <v>486</v>
      </c>
      <c r="P153" s="616">
        <v>23000</v>
      </c>
      <c r="R153" s="608">
        <v>8918722</v>
      </c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s="608" customFormat="1">
      <c r="A154" s="388">
        <v>44944</v>
      </c>
      <c r="B154">
        <v>507</v>
      </c>
      <c r="C154">
        <v>131</v>
      </c>
      <c r="D154" t="s">
        <v>651</v>
      </c>
      <c r="E154">
        <v>20</v>
      </c>
      <c r="F154" t="s">
        <v>389</v>
      </c>
      <c r="G154"/>
      <c r="H154"/>
      <c r="I154" t="s">
        <v>654</v>
      </c>
      <c r="J154" t="s">
        <v>657</v>
      </c>
      <c r="K154" t="s">
        <v>1061</v>
      </c>
      <c r="L154"/>
      <c r="M154"/>
      <c r="N154" t="s">
        <v>657</v>
      </c>
      <c r="O154" s="608" t="s">
        <v>486</v>
      </c>
      <c r="P154" s="616">
        <v>370</v>
      </c>
      <c r="R154" s="608">
        <v>8919092</v>
      </c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s="608" customFormat="1">
      <c r="A155" s="388">
        <v>44944</v>
      </c>
      <c r="B155">
        <v>507</v>
      </c>
      <c r="C155">
        <v>131</v>
      </c>
      <c r="D155" t="s">
        <v>651</v>
      </c>
      <c r="E155">
        <v>20</v>
      </c>
      <c r="F155" t="s">
        <v>389</v>
      </c>
      <c r="G155"/>
      <c r="H155"/>
      <c r="I155" t="s">
        <v>654</v>
      </c>
      <c r="J155" t="s">
        <v>657</v>
      </c>
      <c r="K155" t="s">
        <v>120</v>
      </c>
      <c r="L155"/>
      <c r="M155"/>
      <c r="N155" t="s">
        <v>657</v>
      </c>
      <c r="O155" s="608" t="s">
        <v>486</v>
      </c>
      <c r="P155" s="616">
        <v>8500</v>
      </c>
      <c r="R155" s="608">
        <v>8927592</v>
      </c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s="608" customFormat="1">
      <c r="A156" s="388">
        <v>44944</v>
      </c>
      <c r="B156">
        <v>508</v>
      </c>
      <c r="C156">
        <v>131</v>
      </c>
      <c r="D156" t="s">
        <v>651</v>
      </c>
      <c r="E156">
        <v>20</v>
      </c>
      <c r="F156" t="s">
        <v>389</v>
      </c>
      <c r="G156"/>
      <c r="H156"/>
      <c r="I156" t="s">
        <v>654</v>
      </c>
      <c r="J156" t="s">
        <v>657</v>
      </c>
      <c r="K156" t="s">
        <v>912</v>
      </c>
      <c r="L156"/>
      <c r="M156"/>
      <c r="N156" t="s">
        <v>657</v>
      </c>
      <c r="O156" s="608" t="s">
        <v>486</v>
      </c>
      <c r="Q156" s="616">
        <v>42000</v>
      </c>
      <c r="R156" s="608">
        <v>8885592</v>
      </c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s="608" customFormat="1">
      <c r="A157" s="388">
        <v>44944</v>
      </c>
      <c r="B157">
        <v>508</v>
      </c>
      <c r="C157">
        <v>131</v>
      </c>
      <c r="D157" t="s">
        <v>651</v>
      </c>
      <c r="E157">
        <v>20</v>
      </c>
      <c r="F157" t="s">
        <v>389</v>
      </c>
      <c r="G157"/>
      <c r="H157"/>
      <c r="I157" t="s">
        <v>654</v>
      </c>
      <c r="J157" t="s">
        <v>657</v>
      </c>
      <c r="K157" t="s">
        <v>105</v>
      </c>
      <c r="L157"/>
      <c r="M157"/>
      <c r="N157" t="s">
        <v>657</v>
      </c>
      <c r="O157" s="608" t="s">
        <v>486</v>
      </c>
      <c r="P157" s="616">
        <v>8000</v>
      </c>
      <c r="R157" s="608">
        <v>8893592</v>
      </c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s="608" customFormat="1">
      <c r="A158" s="388">
        <v>44944</v>
      </c>
      <c r="B158">
        <v>508</v>
      </c>
      <c r="C158">
        <v>131</v>
      </c>
      <c r="D158" t="s">
        <v>651</v>
      </c>
      <c r="E158">
        <v>20</v>
      </c>
      <c r="F158" t="s">
        <v>389</v>
      </c>
      <c r="G158"/>
      <c r="H158"/>
      <c r="I158" t="s">
        <v>654</v>
      </c>
      <c r="J158" t="s">
        <v>657</v>
      </c>
      <c r="K158" t="s">
        <v>1060</v>
      </c>
      <c r="L158"/>
      <c r="M158"/>
      <c r="N158" t="s">
        <v>657</v>
      </c>
      <c r="O158" s="608" t="s">
        <v>486</v>
      </c>
      <c r="P158" s="616">
        <v>23000</v>
      </c>
      <c r="R158" s="608">
        <v>8916592</v>
      </c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s="608" customFormat="1">
      <c r="A159" s="388">
        <v>44944</v>
      </c>
      <c r="B159">
        <v>508</v>
      </c>
      <c r="C159">
        <v>131</v>
      </c>
      <c r="D159" t="s">
        <v>651</v>
      </c>
      <c r="E159">
        <v>20</v>
      </c>
      <c r="F159" t="s">
        <v>389</v>
      </c>
      <c r="G159"/>
      <c r="H159"/>
      <c r="I159" t="s">
        <v>654</v>
      </c>
      <c r="J159" t="s">
        <v>657</v>
      </c>
      <c r="K159" t="s">
        <v>120</v>
      </c>
      <c r="L159"/>
      <c r="M159"/>
      <c r="N159" t="s">
        <v>657</v>
      </c>
      <c r="O159" s="608" t="s">
        <v>486</v>
      </c>
      <c r="P159" s="616">
        <v>8500</v>
      </c>
      <c r="R159" s="608">
        <v>8925092</v>
      </c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s="608" customFormat="1">
      <c r="A160" s="388">
        <v>44944</v>
      </c>
      <c r="B160">
        <v>509</v>
      </c>
      <c r="C160">
        <v>131</v>
      </c>
      <c r="D160" t="s">
        <v>651</v>
      </c>
      <c r="E160">
        <v>20</v>
      </c>
      <c r="F160" t="s">
        <v>389</v>
      </c>
      <c r="G160"/>
      <c r="H160"/>
      <c r="I160" t="s">
        <v>654</v>
      </c>
      <c r="J160" t="s">
        <v>657</v>
      </c>
      <c r="K160" t="s">
        <v>1086</v>
      </c>
      <c r="L160"/>
      <c r="M160"/>
      <c r="N160" t="s">
        <v>657</v>
      </c>
      <c r="O160" s="608" t="s">
        <v>486</v>
      </c>
      <c r="Q160" s="609">
        <v>200000</v>
      </c>
      <c r="R160" s="608">
        <v>8725092</v>
      </c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s="608" customFormat="1">
      <c r="A161" s="388">
        <v>44944</v>
      </c>
      <c r="B161">
        <v>509</v>
      </c>
      <c r="C161">
        <v>131</v>
      </c>
      <c r="D161" t="s">
        <v>651</v>
      </c>
      <c r="E161">
        <v>20</v>
      </c>
      <c r="F161" t="s">
        <v>389</v>
      </c>
      <c r="G161"/>
      <c r="H161"/>
      <c r="I161" t="s">
        <v>654</v>
      </c>
      <c r="J161" t="s">
        <v>657</v>
      </c>
      <c r="K161" t="s">
        <v>1087</v>
      </c>
      <c r="L161"/>
      <c r="M161"/>
      <c r="N161" t="s">
        <v>657</v>
      </c>
      <c r="O161" s="608" t="s">
        <v>486</v>
      </c>
      <c r="P161" s="609">
        <v>92500</v>
      </c>
      <c r="R161" s="608">
        <v>8817592</v>
      </c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s="608" customFormat="1">
      <c r="A162" s="388">
        <v>44944</v>
      </c>
      <c r="B162">
        <v>509</v>
      </c>
      <c r="C162">
        <v>131</v>
      </c>
      <c r="D162" t="s">
        <v>651</v>
      </c>
      <c r="E162">
        <v>20</v>
      </c>
      <c r="F162" t="s">
        <v>389</v>
      </c>
      <c r="G162"/>
      <c r="H162"/>
      <c r="I162" t="s">
        <v>654</v>
      </c>
      <c r="J162" t="s">
        <v>657</v>
      </c>
      <c r="K162" t="s">
        <v>705</v>
      </c>
      <c r="L162"/>
      <c r="M162"/>
      <c r="N162" t="s">
        <v>657</v>
      </c>
      <c r="O162" s="608" t="s">
        <v>486</v>
      </c>
      <c r="P162" s="609">
        <v>35000</v>
      </c>
      <c r="R162" s="608">
        <v>8852592</v>
      </c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s="608" customFormat="1">
      <c r="A163" s="388">
        <v>44944</v>
      </c>
      <c r="B163">
        <v>509</v>
      </c>
      <c r="C163">
        <v>131</v>
      </c>
      <c r="D163" t="s">
        <v>651</v>
      </c>
      <c r="E163">
        <v>20</v>
      </c>
      <c r="F163" t="s">
        <v>389</v>
      </c>
      <c r="G163"/>
      <c r="H163"/>
      <c r="I163" t="s">
        <v>654</v>
      </c>
      <c r="J163" t="s">
        <v>657</v>
      </c>
      <c r="K163" t="s">
        <v>439</v>
      </c>
      <c r="L163"/>
      <c r="M163"/>
      <c r="N163" t="s">
        <v>657</v>
      </c>
      <c r="O163" s="608" t="s">
        <v>486</v>
      </c>
      <c r="P163" s="609">
        <v>4800</v>
      </c>
      <c r="R163" s="608">
        <v>8857392</v>
      </c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s="608" customFormat="1">
      <c r="A164" s="388">
        <v>44944</v>
      </c>
      <c r="B164">
        <v>509</v>
      </c>
      <c r="C164">
        <v>131</v>
      </c>
      <c r="D164" t="s">
        <v>651</v>
      </c>
      <c r="E164">
        <v>20</v>
      </c>
      <c r="F164" t="s">
        <v>389</v>
      </c>
      <c r="G164"/>
      <c r="H164"/>
      <c r="I164" t="s">
        <v>654</v>
      </c>
      <c r="J164" t="s">
        <v>657</v>
      </c>
      <c r="K164" t="s">
        <v>1089</v>
      </c>
      <c r="L164"/>
      <c r="M164"/>
      <c r="N164" t="s">
        <v>657</v>
      </c>
      <c r="O164" s="608" t="s">
        <v>486</v>
      </c>
      <c r="P164" s="609">
        <v>19447</v>
      </c>
      <c r="R164" s="608">
        <v>8876839</v>
      </c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s="608" customFormat="1">
      <c r="A165" s="388">
        <v>44944</v>
      </c>
      <c r="B165">
        <v>509</v>
      </c>
      <c r="C165">
        <v>131</v>
      </c>
      <c r="D165" t="s">
        <v>651</v>
      </c>
      <c r="E165">
        <v>20</v>
      </c>
      <c r="F165" t="s">
        <v>389</v>
      </c>
      <c r="G165"/>
      <c r="H165"/>
      <c r="I165" t="s">
        <v>654</v>
      </c>
      <c r="J165" t="s">
        <v>657</v>
      </c>
      <c r="K165" t="s">
        <v>1091</v>
      </c>
      <c r="L165"/>
      <c r="M165"/>
      <c r="N165" t="s">
        <v>657</v>
      </c>
      <c r="O165" s="608" t="s">
        <v>486</v>
      </c>
      <c r="P165" s="609">
        <v>130</v>
      </c>
      <c r="R165" s="608">
        <v>8876969</v>
      </c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s="608" customFormat="1">
      <c r="A166" s="388">
        <v>44944</v>
      </c>
      <c r="B166">
        <v>509</v>
      </c>
      <c r="C166">
        <v>131</v>
      </c>
      <c r="D166" t="s">
        <v>651</v>
      </c>
      <c r="E166">
        <v>20</v>
      </c>
      <c r="F166" t="s">
        <v>389</v>
      </c>
      <c r="G166"/>
      <c r="H166"/>
      <c r="I166" t="s">
        <v>654</v>
      </c>
      <c r="J166" t="s">
        <v>657</v>
      </c>
      <c r="K166" t="s">
        <v>1092</v>
      </c>
      <c r="L166"/>
      <c r="M166"/>
      <c r="N166" t="s">
        <v>657</v>
      </c>
      <c r="O166" s="608" t="s">
        <v>486</v>
      </c>
      <c r="P166" s="609">
        <v>28700</v>
      </c>
      <c r="R166" s="608">
        <v>8905669</v>
      </c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s="608" customFormat="1">
      <c r="A167" s="388">
        <v>44944</v>
      </c>
      <c r="B167">
        <v>510</v>
      </c>
      <c r="C167">
        <v>131</v>
      </c>
      <c r="D167" t="s">
        <v>651</v>
      </c>
      <c r="E167">
        <v>20</v>
      </c>
      <c r="F167" t="s">
        <v>389</v>
      </c>
      <c r="G167"/>
      <c r="H167"/>
      <c r="I167" t="s">
        <v>654</v>
      </c>
      <c r="J167" t="s">
        <v>657</v>
      </c>
      <c r="K167" t="s">
        <v>218</v>
      </c>
      <c r="L167"/>
      <c r="M167"/>
      <c r="N167" t="s">
        <v>657</v>
      </c>
      <c r="O167" s="608" t="s">
        <v>486</v>
      </c>
      <c r="Q167" s="609">
        <v>40000</v>
      </c>
      <c r="R167" s="608">
        <v>8865669</v>
      </c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s="608" customFormat="1">
      <c r="A168" s="388">
        <v>44944</v>
      </c>
      <c r="B168">
        <v>510</v>
      </c>
      <c r="C168">
        <v>131</v>
      </c>
      <c r="D168" t="s">
        <v>651</v>
      </c>
      <c r="E168">
        <v>20</v>
      </c>
      <c r="F168" t="s">
        <v>389</v>
      </c>
      <c r="G168"/>
      <c r="H168"/>
      <c r="I168" t="s">
        <v>654</v>
      </c>
      <c r="J168" t="s">
        <v>657</v>
      </c>
      <c r="K168" t="s">
        <v>1093</v>
      </c>
      <c r="L168"/>
      <c r="M168"/>
      <c r="N168" t="s">
        <v>657</v>
      </c>
      <c r="O168" s="608" t="s">
        <v>486</v>
      </c>
      <c r="P168" s="609">
        <v>10100</v>
      </c>
      <c r="R168" s="608">
        <v>8875769</v>
      </c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s="608" customFormat="1">
      <c r="A169" s="388">
        <v>44944</v>
      </c>
      <c r="B169">
        <v>510</v>
      </c>
      <c r="C169">
        <v>131</v>
      </c>
      <c r="D169" t="s">
        <v>651</v>
      </c>
      <c r="E169">
        <v>20</v>
      </c>
      <c r="F169" t="s">
        <v>389</v>
      </c>
      <c r="G169"/>
      <c r="H169"/>
      <c r="I169" t="s">
        <v>654</v>
      </c>
      <c r="J169" t="s">
        <v>657</v>
      </c>
      <c r="K169" t="s">
        <v>1094</v>
      </c>
      <c r="L169"/>
      <c r="M169"/>
      <c r="N169" t="s">
        <v>657</v>
      </c>
      <c r="O169" s="608" t="s">
        <v>486</v>
      </c>
      <c r="P169" s="609">
        <v>4000</v>
      </c>
      <c r="R169" s="608">
        <v>8879769</v>
      </c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s="608" customFormat="1">
      <c r="A170" s="388">
        <v>44944</v>
      </c>
      <c r="B170">
        <v>510</v>
      </c>
      <c r="C170">
        <v>131</v>
      </c>
      <c r="D170" t="s">
        <v>651</v>
      </c>
      <c r="E170">
        <v>20</v>
      </c>
      <c r="F170" t="s">
        <v>389</v>
      </c>
      <c r="G170"/>
      <c r="H170"/>
      <c r="I170" t="s">
        <v>654</v>
      </c>
      <c r="J170" t="s">
        <v>657</v>
      </c>
      <c r="K170" t="s">
        <v>962</v>
      </c>
      <c r="L170"/>
      <c r="M170"/>
      <c r="N170" t="s">
        <v>657</v>
      </c>
      <c r="O170" s="608" t="s">
        <v>486</v>
      </c>
      <c r="P170" s="609">
        <v>9940</v>
      </c>
      <c r="R170" s="608">
        <v>8889709</v>
      </c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s="608" customFormat="1">
      <c r="A171" s="388">
        <v>44944</v>
      </c>
      <c r="B171">
        <v>511</v>
      </c>
      <c r="C171">
        <v>131</v>
      </c>
      <c r="D171" t="s">
        <v>651</v>
      </c>
      <c r="E171">
        <v>20</v>
      </c>
      <c r="F171" t="s">
        <v>389</v>
      </c>
      <c r="G171"/>
      <c r="H171"/>
      <c r="I171" t="s">
        <v>654</v>
      </c>
      <c r="J171" t="s">
        <v>657</v>
      </c>
      <c r="K171" t="s">
        <v>1095</v>
      </c>
      <c r="L171"/>
      <c r="M171"/>
      <c r="N171" t="s">
        <v>657</v>
      </c>
      <c r="O171" s="608" t="s">
        <v>486</v>
      </c>
      <c r="Q171" s="609">
        <v>210000</v>
      </c>
      <c r="R171" s="608">
        <v>8679709</v>
      </c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s="608" customFormat="1">
      <c r="A172" s="388">
        <v>44944</v>
      </c>
      <c r="B172">
        <v>511</v>
      </c>
      <c r="C172">
        <v>131</v>
      </c>
      <c r="D172" t="s">
        <v>651</v>
      </c>
      <c r="E172">
        <v>20</v>
      </c>
      <c r="F172" t="s">
        <v>389</v>
      </c>
      <c r="G172"/>
      <c r="H172"/>
      <c r="I172" t="s">
        <v>654</v>
      </c>
      <c r="J172" t="s">
        <v>657</v>
      </c>
      <c r="K172" t="s">
        <v>1045</v>
      </c>
      <c r="L172"/>
      <c r="M172"/>
      <c r="N172" t="s">
        <v>657</v>
      </c>
      <c r="O172" s="608" t="s">
        <v>486</v>
      </c>
      <c r="Q172" s="609">
        <v>150000</v>
      </c>
      <c r="R172" s="608">
        <v>8529709</v>
      </c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s="608" customFormat="1">
      <c r="A173" s="388">
        <v>44944</v>
      </c>
      <c r="B173">
        <v>511</v>
      </c>
      <c r="C173">
        <v>131</v>
      </c>
      <c r="D173" t="s">
        <v>651</v>
      </c>
      <c r="E173">
        <v>20</v>
      </c>
      <c r="F173" t="s">
        <v>389</v>
      </c>
      <c r="G173"/>
      <c r="H173"/>
      <c r="I173" t="s">
        <v>654</v>
      </c>
      <c r="J173" t="s">
        <v>657</v>
      </c>
      <c r="K173" t="s">
        <v>1088</v>
      </c>
      <c r="L173"/>
      <c r="M173"/>
      <c r="N173" t="s">
        <v>657</v>
      </c>
      <c r="O173" s="608" t="s">
        <v>486</v>
      </c>
      <c r="P173" s="609">
        <v>72200</v>
      </c>
      <c r="R173" s="608">
        <v>8601909</v>
      </c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s="608" customFormat="1">
      <c r="A174" s="388">
        <v>44944</v>
      </c>
      <c r="B174">
        <v>511</v>
      </c>
      <c r="C174">
        <v>131</v>
      </c>
      <c r="D174" t="s">
        <v>651</v>
      </c>
      <c r="E174">
        <v>20</v>
      </c>
      <c r="F174" t="s">
        <v>389</v>
      </c>
      <c r="G174"/>
      <c r="H174"/>
      <c r="I174" t="s">
        <v>654</v>
      </c>
      <c r="J174" t="s">
        <v>657</v>
      </c>
      <c r="K174" t="s">
        <v>1088</v>
      </c>
      <c r="L174"/>
      <c r="M174"/>
      <c r="N174" t="s">
        <v>657</v>
      </c>
      <c r="O174" s="608" t="s">
        <v>486</v>
      </c>
      <c r="P174" s="609">
        <v>25150</v>
      </c>
      <c r="R174" s="608">
        <v>8627059</v>
      </c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s="608" customFormat="1">
      <c r="A175" s="388">
        <v>44944</v>
      </c>
      <c r="B175">
        <v>511</v>
      </c>
      <c r="C175">
        <v>131</v>
      </c>
      <c r="D175" t="s">
        <v>651</v>
      </c>
      <c r="E175">
        <v>20</v>
      </c>
      <c r="F175" t="s">
        <v>389</v>
      </c>
      <c r="G175"/>
      <c r="H175"/>
      <c r="I175" t="s">
        <v>654</v>
      </c>
      <c r="J175" t="s">
        <v>657</v>
      </c>
      <c r="K175" t="s">
        <v>1088</v>
      </c>
      <c r="L175"/>
      <c r="M175"/>
      <c r="N175" t="s">
        <v>657</v>
      </c>
      <c r="O175" s="608" t="s">
        <v>486</v>
      </c>
      <c r="P175" s="609">
        <v>33260</v>
      </c>
      <c r="R175" s="608">
        <v>8660319</v>
      </c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s="608" customFormat="1">
      <c r="A176" s="388">
        <v>44944</v>
      </c>
      <c r="B176">
        <v>511</v>
      </c>
      <c r="C176">
        <v>131</v>
      </c>
      <c r="D176" t="s">
        <v>651</v>
      </c>
      <c r="E176">
        <v>20</v>
      </c>
      <c r="F176" t="s">
        <v>389</v>
      </c>
      <c r="G176"/>
      <c r="H176"/>
      <c r="I176" t="s">
        <v>654</v>
      </c>
      <c r="J176" t="s">
        <v>657</v>
      </c>
      <c r="K176" t="s">
        <v>1088</v>
      </c>
      <c r="L176"/>
      <c r="M176"/>
      <c r="N176" t="s">
        <v>657</v>
      </c>
      <c r="O176" s="608" t="s">
        <v>486</v>
      </c>
      <c r="P176" s="609">
        <v>39940</v>
      </c>
      <c r="R176" s="608">
        <v>8700259</v>
      </c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s="608" customFormat="1">
      <c r="A177" s="388">
        <v>44944</v>
      </c>
      <c r="B177">
        <v>511</v>
      </c>
      <c r="C177">
        <v>131</v>
      </c>
      <c r="D177" t="s">
        <v>651</v>
      </c>
      <c r="E177">
        <v>20</v>
      </c>
      <c r="F177" t="s">
        <v>389</v>
      </c>
      <c r="G177"/>
      <c r="H177"/>
      <c r="I177" t="s">
        <v>654</v>
      </c>
      <c r="J177" t="s">
        <v>657</v>
      </c>
      <c r="K177" t="s">
        <v>1029</v>
      </c>
      <c r="L177"/>
      <c r="M177"/>
      <c r="N177" t="s">
        <v>657</v>
      </c>
      <c r="O177" s="608" t="s">
        <v>486</v>
      </c>
      <c r="P177" s="609">
        <v>5040</v>
      </c>
      <c r="R177" s="608">
        <v>8705299</v>
      </c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s="608" customFormat="1">
      <c r="A178" s="388">
        <v>44944</v>
      </c>
      <c r="B178">
        <v>511</v>
      </c>
      <c r="C178">
        <v>131</v>
      </c>
      <c r="D178" t="s">
        <v>651</v>
      </c>
      <c r="E178">
        <v>20</v>
      </c>
      <c r="F178" t="s">
        <v>389</v>
      </c>
      <c r="G178"/>
      <c r="H178"/>
      <c r="I178" t="s">
        <v>654</v>
      </c>
      <c r="J178" t="s">
        <v>657</v>
      </c>
      <c r="K178" t="s">
        <v>1029</v>
      </c>
      <c r="L178"/>
      <c r="M178"/>
      <c r="N178" t="s">
        <v>657</v>
      </c>
      <c r="O178" s="608" t="s">
        <v>486</v>
      </c>
      <c r="P178" s="609">
        <v>5040</v>
      </c>
      <c r="R178" s="608">
        <v>8710339</v>
      </c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s="608" customFormat="1">
      <c r="A179" s="388">
        <v>44944</v>
      </c>
      <c r="B179">
        <v>511</v>
      </c>
      <c r="C179">
        <v>131</v>
      </c>
      <c r="D179" t="s">
        <v>651</v>
      </c>
      <c r="E179">
        <v>20</v>
      </c>
      <c r="F179" t="s">
        <v>389</v>
      </c>
      <c r="G179"/>
      <c r="H179"/>
      <c r="I179" t="s">
        <v>654</v>
      </c>
      <c r="J179" t="s">
        <v>657</v>
      </c>
      <c r="K179" t="s">
        <v>603</v>
      </c>
      <c r="L179"/>
      <c r="M179"/>
      <c r="N179" t="s">
        <v>657</v>
      </c>
      <c r="O179" s="608" t="s">
        <v>486</v>
      </c>
      <c r="P179" s="609">
        <v>60000</v>
      </c>
      <c r="R179" s="608">
        <v>8770339</v>
      </c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s="608" customFormat="1">
      <c r="A180" s="388">
        <v>44944</v>
      </c>
      <c r="B180">
        <v>511</v>
      </c>
      <c r="C180">
        <v>131</v>
      </c>
      <c r="D180" t="s">
        <v>651</v>
      </c>
      <c r="E180">
        <v>20</v>
      </c>
      <c r="F180" t="s">
        <v>389</v>
      </c>
      <c r="G180"/>
      <c r="H180"/>
      <c r="I180" t="s">
        <v>654</v>
      </c>
      <c r="J180" t="s">
        <v>657</v>
      </c>
      <c r="K180" t="s">
        <v>1097</v>
      </c>
      <c r="L180"/>
      <c r="M180"/>
      <c r="N180" t="s">
        <v>657</v>
      </c>
      <c r="O180" s="608" t="s">
        <v>486</v>
      </c>
      <c r="P180" s="609">
        <v>28000</v>
      </c>
      <c r="R180" s="608">
        <v>8798339</v>
      </c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s="608" customFormat="1">
      <c r="A181" s="388">
        <v>44944</v>
      </c>
      <c r="B181">
        <v>511</v>
      </c>
      <c r="C181">
        <v>131</v>
      </c>
      <c r="D181" t="s">
        <v>651</v>
      </c>
      <c r="E181">
        <v>20</v>
      </c>
      <c r="F181" t="s">
        <v>389</v>
      </c>
      <c r="G181"/>
      <c r="H181"/>
      <c r="I181" t="s">
        <v>654</v>
      </c>
      <c r="J181" t="s">
        <v>657</v>
      </c>
      <c r="K181" t="s">
        <v>1097</v>
      </c>
      <c r="L181"/>
      <c r="M181"/>
      <c r="N181" t="s">
        <v>657</v>
      </c>
      <c r="O181" s="608" t="s">
        <v>486</v>
      </c>
      <c r="P181" s="609">
        <v>8000</v>
      </c>
      <c r="R181" s="608">
        <v>8806339</v>
      </c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s="608" customFormat="1">
      <c r="A182" s="388">
        <v>44944</v>
      </c>
      <c r="B182">
        <v>511</v>
      </c>
      <c r="C182">
        <v>131</v>
      </c>
      <c r="D182" t="s">
        <v>651</v>
      </c>
      <c r="E182">
        <v>20</v>
      </c>
      <c r="F182" t="s">
        <v>389</v>
      </c>
      <c r="G182"/>
      <c r="H182"/>
      <c r="I182" t="s">
        <v>654</v>
      </c>
      <c r="J182" t="s">
        <v>657</v>
      </c>
      <c r="K182" t="s">
        <v>522</v>
      </c>
      <c r="L182"/>
      <c r="M182"/>
      <c r="N182" t="s">
        <v>657</v>
      </c>
      <c r="O182" s="608" t="s">
        <v>486</v>
      </c>
      <c r="P182" s="609">
        <v>2000</v>
      </c>
      <c r="R182" s="608">
        <v>8808339</v>
      </c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s="608" customFormat="1">
      <c r="A183" s="388">
        <v>44944</v>
      </c>
      <c r="B183">
        <v>511</v>
      </c>
      <c r="C183">
        <v>131</v>
      </c>
      <c r="D183" t="s">
        <v>651</v>
      </c>
      <c r="E183">
        <v>20</v>
      </c>
      <c r="F183" t="s">
        <v>389</v>
      </c>
      <c r="G183"/>
      <c r="H183"/>
      <c r="I183" t="s">
        <v>654</v>
      </c>
      <c r="J183" t="s">
        <v>657</v>
      </c>
      <c r="K183" t="s">
        <v>522</v>
      </c>
      <c r="L183"/>
      <c r="M183"/>
      <c r="N183" t="s">
        <v>657</v>
      </c>
      <c r="O183" s="608" t="s">
        <v>486</v>
      </c>
      <c r="P183" s="609">
        <v>1000</v>
      </c>
      <c r="R183" s="608">
        <v>8809339</v>
      </c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s="608" customFormat="1">
      <c r="A184" s="388">
        <v>44944</v>
      </c>
      <c r="B184">
        <v>511</v>
      </c>
      <c r="C184">
        <v>131</v>
      </c>
      <c r="D184" t="s">
        <v>651</v>
      </c>
      <c r="E184">
        <v>20</v>
      </c>
      <c r="F184" t="s">
        <v>389</v>
      </c>
      <c r="G184"/>
      <c r="H184"/>
      <c r="I184" t="s">
        <v>654</v>
      </c>
      <c r="J184" t="s">
        <v>657</v>
      </c>
      <c r="K184" t="s">
        <v>958</v>
      </c>
      <c r="L184"/>
      <c r="M184"/>
      <c r="N184" t="s">
        <v>657</v>
      </c>
      <c r="O184" s="608" t="s">
        <v>486</v>
      </c>
      <c r="P184" s="609">
        <v>1000</v>
      </c>
      <c r="R184" s="608">
        <v>8810339</v>
      </c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s="608" customFormat="1">
      <c r="A185" s="388">
        <v>44944</v>
      </c>
      <c r="B185">
        <v>511</v>
      </c>
      <c r="C185">
        <v>131</v>
      </c>
      <c r="D185" t="s">
        <v>651</v>
      </c>
      <c r="E185">
        <v>20</v>
      </c>
      <c r="F185" t="s">
        <v>389</v>
      </c>
      <c r="G185"/>
      <c r="H185"/>
      <c r="I185" t="s">
        <v>654</v>
      </c>
      <c r="J185" t="s">
        <v>657</v>
      </c>
      <c r="K185" t="s">
        <v>958</v>
      </c>
      <c r="L185"/>
      <c r="M185"/>
      <c r="N185" t="s">
        <v>657</v>
      </c>
      <c r="O185" s="608" t="s">
        <v>486</v>
      </c>
      <c r="P185" s="609">
        <v>1000</v>
      </c>
      <c r="R185" s="608">
        <v>8811339</v>
      </c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s="608" customFormat="1">
      <c r="A186" s="388">
        <v>44944</v>
      </c>
      <c r="B186">
        <v>511</v>
      </c>
      <c r="C186">
        <v>131</v>
      </c>
      <c r="D186" t="s">
        <v>651</v>
      </c>
      <c r="E186">
        <v>20</v>
      </c>
      <c r="F186" t="s">
        <v>389</v>
      </c>
      <c r="G186"/>
      <c r="H186"/>
      <c r="I186" t="s">
        <v>654</v>
      </c>
      <c r="J186" t="s">
        <v>657</v>
      </c>
      <c r="K186" t="s">
        <v>522</v>
      </c>
      <c r="L186"/>
      <c r="M186"/>
      <c r="N186" t="s">
        <v>657</v>
      </c>
      <c r="O186" s="608" t="s">
        <v>486</v>
      </c>
      <c r="P186" s="609">
        <v>3200</v>
      </c>
      <c r="R186" s="608">
        <v>8814539</v>
      </c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s="608" customFormat="1">
      <c r="A187" s="388">
        <v>44944</v>
      </c>
      <c r="B187">
        <v>511</v>
      </c>
      <c r="C187">
        <v>131</v>
      </c>
      <c r="D187" t="s">
        <v>651</v>
      </c>
      <c r="E187">
        <v>20</v>
      </c>
      <c r="F187" t="s">
        <v>389</v>
      </c>
      <c r="G187"/>
      <c r="H187"/>
      <c r="I187" t="s">
        <v>654</v>
      </c>
      <c r="J187" t="s">
        <v>657</v>
      </c>
      <c r="K187" t="s">
        <v>545</v>
      </c>
      <c r="L187"/>
      <c r="M187"/>
      <c r="N187" t="s">
        <v>657</v>
      </c>
      <c r="O187" s="608" t="s">
        <v>486</v>
      </c>
      <c r="P187" s="609">
        <v>700</v>
      </c>
      <c r="R187" s="608">
        <v>8815239</v>
      </c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s="608" customFormat="1">
      <c r="A188" s="388">
        <v>44944</v>
      </c>
      <c r="B188">
        <v>511</v>
      </c>
      <c r="C188">
        <v>131</v>
      </c>
      <c r="D188" t="s">
        <v>651</v>
      </c>
      <c r="E188">
        <v>20</v>
      </c>
      <c r="F188" t="s">
        <v>389</v>
      </c>
      <c r="G188"/>
      <c r="H188"/>
      <c r="I188" t="s">
        <v>654</v>
      </c>
      <c r="J188" t="s">
        <v>657</v>
      </c>
      <c r="K188" t="s">
        <v>320</v>
      </c>
      <c r="L188"/>
      <c r="M188"/>
      <c r="N188" t="s">
        <v>657</v>
      </c>
      <c r="O188" s="608" t="s">
        <v>486</v>
      </c>
      <c r="P188" s="609">
        <v>20080</v>
      </c>
      <c r="R188" s="608">
        <v>8835319</v>
      </c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s="608" customFormat="1">
      <c r="A189" s="388">
        <v>44944</v>
      </c>
      <c r="B189">
        <v>511</v>
      </c>
      <c r="C189">
        <v>131</v>
      </c>
      <c r="D189" t="s">
        <v>651</v>
      </c>
      <c r="E189">
        <v>20</v>
      </c>
      <c r="F189" t="s">
        <v>389</v>
      </c>
      <c r="G189"/>
      <c r="H189"/>
      <c r="I189" t="s">
        <v>654</v>
      </c>
      <c r="J189" t="s">
        <v>657</v>
      </c>
      <c r="K189" t="s">
        <v>423</v>
      </c>
      <c r="L189"/>
      <c r="M189"/>
      <c r="N189" t="s">
        <v>657</v>
      </c>
      <c r="O189" s="608" t="s">
        <v>486</v>
      </c>
      <c r="P189" s="609">
        <v>40120</v>
      </c>
      <c r="R189" s="608">
        <v>8875439</v>
      </c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s="608" customFormat="1">
      <c r="A190" s="388">
        <v>44944</v>
      </c>
      <c r="B190">
        <v>512</v>
      </c>
      <c r="C190">
        <v>131</v>
      </c>
      <c r="D190" t="s">
        <v>651</v>
      </c>
      <c r="E190">
        <v>20</v>
      </c>
      <c r="F190" t="s">
        <v>389</v>
      </c>
      <c r="G190"/>
      <c r="H190"/>
      <c r="I190" t="s">
        <v>654</v>
      </c>
      <c r="J190" t="s">
        <v>657</v>
      </c>
      <c r="K190" t="s">
        <v>1098</v>
      </c>
      <c r="L190"/>
      <c r="M190"/>
      <c r="N190" t="s">
        <v>657</v>
      </c>
      <c r="O190" s="608" t="s">
        <v>486</v>
      </c>
      <c r="Q190" s="609">
        <v>35000</v>
      </c>
      <c r="R190" s="608">
        <v>8840439</v>
      </c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s="608" customFormat="1">
      <c r="A191" s="388">
        <v>44951</v>
      </c>
      <c r="B191">
        <v>515</v>
      </c>
      <c r="C191">
        <v>131</v>
      </c>
      <c r="D191" t="s">
        <v>651</v>
      </c>
      <c r="E191">
        <v>20</v>
      </c>
      <c r="F191" t="s">
        <v>389</v>
      </c>
      <c r="G191"/>
      <c r="H191"/>
      <c r="I191" t="s">
        <v>654</v>
      </c>
      <c r="J191" t="s">
        <v>657</v>
      </c>
      <c r="K191" t="s">
        <v>499</v>
      </c>
      <c r="L191"/>
      <c r="M191"/>
      <c r="N191" t="s">
        <v>657</v>
      </c>
      <c r="O191" s="608" t="s">
        <v>486</v>
      </c>
      <c r="Q191" s="612">
        <v>1300000</v>
      </c>
      <c r="R191" s="608">
        <v>7540439</v>
      </c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s="608" customFormat="1">
      <c r="A192" s="388">
        <v>44951</v>
      </c>
      <c r="B192">
        <v>515</v>
      </c>
      <c r="C192">
        <v>131</v>
      </c>
      <c r="D192" t="s">
        <v>651</v>
      </c>
      <c r="E192">
        <v>20</v>
      </c>
      <c r="F192" t="s">
        <v>389</v>
      </c>
      <c r="G192"/>
      <c r="H192"/>
      <c r="I192" t="s">
        <v>654</v>
      </c>
      <c r="J192" t="s">
        <v>657</v>
      </c>
      <c r="K192" t="s">
        <v>498</v>
      </c>
      <c r="L192"/>
      <c r="M192"/>
      <c r="N192" t="s">
        <v>657</v>
      </c>
      <c r="O192" s="608" t="s">
        <v>486</v>
      </c>
      <c r="P192" s="612">
        <v>446800</v>
      </c>
      <c r="R192" s="608">
        <v>7987239</v>
      </c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s="608" customFormat="1">
      <c r="A193" s="388">
        <v>44951</v>
      </c>
      <c r="B193">
        <v>515</v>
      </c>
      <c r="C193">
        <v>131</v>
      </c>
      <c r="D193" t="s">
        <v>651</v>
      </c>
      <c r="E193">
        <v>20</v>
      </c>
      <c r="F193" t="s">
        <v>389</v>
      </c>
      <c r="G193"/>
      <c r="H193"/>
      <c r="I193" t="s">
        <v>654</v>
      </c>
      <c r="J193" t="s">
        <v>657</v>
      </c>
      <c r="K193" t="s">
        <v>498</v>
      </c>
      <c r="L193"/>
      <c r="M193"/>
      <c r="N193" t="s">
        <v>657</v>
      </c>
      <c r="O193" s="608" t="s">
        <v>486</v>
      </c>
      <c r="P193" s="612">
        <v>98400</v>
      </c>
      <c r="R193" s="608">
        <v>8085639</v>
      </c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s="608" customFormat="1">
      <c r="A194" s="388">
        <v>44951</v>
      </c>
      <c r="B194">
        <v>515</v>
      </c>
      <c r="C194">
        <v>131</v>
      </c>
      <c r="D194" t="s">
        <v>651</v>
      </c>
      <c r="E194">
        <v>20</v>
      </c>
      <c r="F194" t="s">
        <v>389</v>
      </c>
      <c r="G194"/>
      <c r="H194"/>
      <c r="I194" t="s">
        <v>654</v>
      </c>
      <c r="J194" t="s">
        <v>657</v>
      </c>
      <c r="K194" t="s">
        <v>1099</v>
      </c>
      <c r="L194"/>
      <c r="M194"/>
      <c r="N194" t="s">
        <v>657</v>
      </c>
      <c r="O194" s="608" t="s">
        <v>486</v>
      </c>
      <c r="P194" s="612">
        <v>277200</v>
      </c>
      <c r="R194" s="608">
        <v>8362839</v>
      </c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s="608" customFormat="1">
      <c r="A195" s="388">
        <v>44951</v>
      </c>
      <c r="B195">
        <v>515</v>
      </c>
      <c r="C195">
        <v>131</v>
      </c>
      <c r="D195" t="s">
        <v>651</v>
      </c>
      <c r="E195">
        <v>20</v>
      </c>
      <c r="F195" t="s">
        <v>389</v>
      </c>
      <c r="G195"/>
      <c r="H195"/>
      <c r="I195" t="s">
        <v>654</v>
      </c>
      <c r="J195" t="s">
        <v>657</v>
      </c>
      <c r="K195" t="s">
        <v>1099</v>
      </c>
      <c r="L195"/>
      <c r="M195"/>
      <c r="N195" t="s">
        <v>657</v>
      </c>
      <c r="O195" s="608" t="s">
        <v>486</v>
      </c>
      <c r="P195" s="612">
        <v>61600</v>
      </c>
      <c r="R195" s="608">
        <v>8424439</v>
      </c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s="608" customFormat="1">
      <c r="A196" s="388">
        <v>44951</v>
      </c>
      <c r="B196">
        <v>515</v>
      </c>
      <c r="C196">
        <v>131</v>
      </c>
      <c r="D196" t="s">
        <v>651</v>
      </c>
      <c r="E196">
        <v>20</v>
      </c>
      <c r="F196" t="s">
        <v>389</v>
      </c>
      <c r="G196"/>
      <c r="H196"/>
      <c r="I196" t="s">
        <v>654</v>
      </c>
      <c r="J196" t="s">
        <v>657</v>
      </c>
      <c r="K196" t="s">
        <v>1100</v>
      </c>
      <c r="L196"/>
      <c r="M196"/>
      <c r="N196" t="s">
        <v>657</v>
      </c>
      <c r="O196" s="608" t="s">
        <v>486</v>
      </c>
      <c r="P196" s="612">
        <v>44000</v>
      </c>
      <c r="R196" s="608">
        <v>8468439</v>
      </c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s="608" customFormat="1">
      <c r="A197" s="388">
        <v>44951</v>
      </c>
      <c r="B197">
        <v>515</v>
      </c>
      <c r="C197">
        <v>131</v>
      </c>
      <c r="D197" t="s">
        <v>651</v>
      </c>
      <c r="E197">
        <v>20</v>
      </c>
      <c r="F197" t="s">
        <v>389</v>
      </c>
      <c r="G197"/>
      <c r="H197"/>
      <c r="I197" t="s">
        <v>654</v>
      </c>
      <c r="J197" t="s">
        <v>657</v>
      </c>
      <c r="K197" t="s">
        <v>853</v>
      </c>
      <c r="L197"/>
      <c r="M197"/>
      <c r="N197" t="s">
        <v>657</v>
      </c>
      <c r="O197" s="608" t="s">
        <v>486</v>
      </c>
      <c r="P197" s="612">
        <v>30000</v>
      </c>
      <c r="R197" s="608">
        <v>8498439</v>
      </c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s="608" customFormat="1">
      <c r="A198" s="388">
        <v>44951</v>
      </c>
      <c r="B198">
        <v>515</v>
      </c>
      <c r="C198">
        <v>131</v>
      </c>
      <c r="D198" t="s">
        <v>651</v>
      </c>
      <c r="E198">
        <v>20</v>
      </c>
      <c r="F198" t="s">
        <v>389</v>
      </c>
      <c r="G198"/>
      <c r="H198"/>
      <c r="I198" t="s">
        <v>654</v>
      </c>
      <c r="J198" t="s">
        <v>657</v>
      </c>
      <c r="K198" t="s">
        <v>478</v>
      </c>
      <c r="L198"/>
      <c r="M198"/>
      <c r="N198" t="s">
        <v>657</v>
      </c>
      <c r="O198" s="608" t="s">
        <v>486</v>
      </c>
      <c r="P198" s="612">
        <v>154200</v>
      </c>
      <c r="R198" s="608">
        <v>8652639</v>
      </c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s="608" customFormat="1">
      <c r="A199" s="388">
        <v>44951</v>
      </c>
      <c r="B199">
        <v>515</v>
      </c>
      <c r="C199">
        <v>131</v>
      </c>
      <c r="D199" t="s">
        <v>651</v>
      </c>
      <c r="E199">
        <v>20</v>
      </c>
      <c r="F199" t="s">
        <v>389</v>
      </c>
      <c r="G199"/>
      <c r="H199"/>
      <c r="I199" t="s">
        <v>654</v>
      </c>
      <c r="J199" t="s">
        <v>657</v>
      </c>
      <c r="K199" t="s">
        <v>236</v>
      </c>
      <c r="L199"/>
      <c r="M199"/>
      <c r="N199" t="s">
        <v>657</v>
      </c>
      <c r="O199" s="608" t="s">
        <v>486</v>
      </c>
      <c r="P199" s="612">
        <v>5980</v>
      </c>
      <c r="R199" s="608">
        <v>8658619</v>
      </c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>
      <c r="A200" s="388">
        <v>44951</v>
      </c>
      <c r="B200">
        <v>515</v>
      </c>
      <c r="C200">
        <v>131</v>
      </c>
      <c r="D200" t="s">
        <v>651</v>
      </c>
      <c r="E200">
        <v>20</v>
      </c>
      <c r="F200" t="s">
        <v>389</v>
      </c>
      <c r="I200" t="s">
        <v>654</v>
      </c>
      <c r="J200" t="s">
        <v>657</v>
      </c>
      <c r="K200" t="s">
        <v>1101</v>
      </c>
      <c r="N200" t="s">
        <v>657</v>
      </c>
      <c r="O200" s="608" t="s">
        <v>486</v>
      </c>
      <c r="P200" s="612">
        <v>4640</v>
      </c>
      <c r="R200" s="608">
        <v>8663259</v>
      </c>
    </row>
    <row r="201" spans="1:36">
      <c r="A201" s="388">
        <v>44951</v>
      </c>
      <c r="B201">
        <v>515</v>
      </c>
      <c r="C201">
        <v>131</v>
      </c>
      <c r="D201" t="s">
        <v>651</v>
      </c>
      <c r="E201">
        <v>20</v>
      </c>
      <c r="F201" t="s">
        <v>389</v>
      </c>
      <c r="I201" t="s">
        <v>654</v>
      </c>
      <c r="J201" t="s">
        <v>657</v>
      </c>
      <c r="K201" t="s">
        <v>443</v>
      </c>
      <c r="N201" t="s">
        <v>657</v>
      </c>
      <c r="O201" s="608" t="s">
        <v>486</v>
      </c>
      <c r="P201" s="612">
        <v>9960</v>
      </c>
      <c r="R201" s="608">
        <v>8673219</v>
      </c>
    </row>
    <row r="202" spans="1:36">
      <c r="A202" s="388">
        <v>44951</v>
      </c>
      <c r="B202">
        <v>515</v>
      </c>
      <c r="C202">
        <v>131</v>
      </c>
      <c r="D202" t="s">
        <v>651</v>
      </c>
      <c r="E202">
        <v>20</v>
      </c>
      <c r="F202" t="s">
        <v>389</v>
      </c>
      <c r="I202" t="s">
        <v>654</v>
      </c>
      <c r="J202" t="s">
        <v>657</v>
      </c>
      <c r="K202" t="s">
        <v>1102</v>
      </c>
      <c r="N202" t="s">
        <v>657</v>
      </c>
      <c r="O202" s="608" t="s">
        <v>486</v>
      </c>
      <c r="P202" s="612">
        <v>2000</v>
      </c>
      <c r="R202" s="608">
        <v>8675219</v>
      </c>
    </row>
    <row r="203" spans="1:36">
      <c r="A203" s="388">
        <v>44951</v>
      </c>
      <c r="B203">
        <v>515</v>
      </c>
      <c r="C203">
        <v>131</v>
      </c>
      <c r="D203" t="s">
        <v>651</v>
      </c>
      <c r="E203">
        <v>20</v>
      </c>
      <c r="F203" t="s">
        <v>389</v>
      </c>
      <c r="I203" t="s">
        <v>654</v>
      </c>
      <c r="J203" t="s">
        <v>657</v>
      </c>
      <c r="K203" t="s">
        <v>498</v>
      </c>
      <c r="N203" t="s">
        <v>657</v>
      </c>
      <c r="O203" s="608" t="s">
        <v>486</v>
      </c>
      <c r="P203" s="612">
        <v>9150</v>
      </c>
      <c r="R203" s="608">
        <v>8684369</v>
      </c>
    </row>
    <row r="204" spans="1:36">
      <c r="A204" s="388">
        <v>44951</v>
      </c>
      <c r="B204">
        <v>515</v>
      </c>
      <c r="C204">
        <v>131</v>
      </c>
      <c r="D204" t="s">
        <v>651</v>
      </c>
      <c r="E204">
        <v>20</v>
      </c>
      <c r="F204" t="s">
        <v>389</v>
      </c>
      <c r="I204" t="s">
        <v>654</v>
      </c>
      <c r="J204" t="s">
        <v>657</v>
      </c>
      <c r="K204" t="s">
        <v>498</v>
      </c>
      <c r="N204" t="s">
        <v>657</v>
      </c>
      <c r="O204" s="608" t="s">
        <v>486</v>
      </c>
      <c r="P204" s="612">
        <v>34600</v>
      </c>
      <c r="R204" s="608">
        <v>8718969</v>
      </c>
    </row>
    <row r="205" spans="1:36">
      <c r="A205" s="388">
        <v>44951</v>
      </c>
      <c r="B205">
        <v>515</v>
      </c>
      <c r="C205">
        <v>131</v>
      </c>
      <c r="D205" t="s">
        <v>651</v>
      </c>
      <c r="E205">
        <v>20</v>
      </c>
      <c r="F205" t="s">
        <v>389</v>
      </c>
      <c r="I205" t="s">
        <v>654</v>
      </c>
      <c r="J205" t="s">
        <v>657</v>
      </c>
      <c r="K205" t="s">
        <v>498</v>
      </c>
      <c r="N205" t="s">
        <v>657</v>
      </c>
      <c r="O205" s="608" t="s">
        <v>486</v>
      </c>
      <c r="P205" s="612">
        <v>940</v>
      </c>
      <c r="R205" s="608">
        <v>8719909</v>
      </c>
    </row>
    <row r="206" spans="1:36">
      <c r="A206" s="388">
        <v>44951</v>
      </c>
      <c r="B206">
        <v>515</v>
      </c>
      <c r="C206">
        <v>131</v>
      </c>
      <c r="D206" t="s">
        <v>651</v>
      </c>
      <c r="E206">
        <v>20</v>
      </c>
      <c r="F206" t="s">
        <v>389</v>
      </c>
      <c r="I206" t="s">
        <v>654</v>
      </c>
      <c r="J206" t="s">
        <v>657</v>
      </c>
      <c r="K206" t="s">
        <v>442</v>
      </c>
      <c r="N206" t="s">
        <v>657</v>
      </c>
      <c r="O206" s="608" t="s">
        <v>486</v>
      </c>
      <c r="P206" s="612">
        <v>15136</v>
      </c>
      <c r="R206" s="608">
        <v>8735045</v>
      </c>
    </row>
    <row r="207" spans="1:36">
      <c r="A207" s="388">
        <v>44951</v>
      </c>
      <c r="B207">
        <v>515</v>
      </c>
      <c r="C207">
        <v>131</v>
      </c>
      <c r="D207" t="s">
        <v>651</v>
      </c>
      <c r="E207">
        <v>20</v>
      </c>
      <c r="F207" t="s">
        <v>389</v>
      </c>
      <c r="I207" t="s">
        <v>654</v>
      </c>
      <c r="J207" t="s">
        <v>657</v>
      </c>
      <c r="K207" t="s">
        <v>907</v>
      </c>
      <c r="N207" t="s">
        <v>657</v>
      </c>
      <c r="O207" s="608" t="s">
        <v>486</v>
      </c>
      <c r="P207" s="612">
        <v>5928</v>
      </c>
      <c r="R207" s="608">
        <v>8740973</v>
      </c>
    </row>
    <row r="208" spans="1:36">
      <c r="A208" s="388">
        <v>44951</v>
      </c>
      <c r="B208">
        <v>515</v>
      </c>
      <c r="C208">
        <v>131</v>
      </c>
      <c r="D208" t="s">
        <v>651</v>
      </c>
      <c r="E208">
        <v>20</v>
      </c>
      <c r="F208" t="s">
        <v>389</v>
      </c>
      <c r="I208" t="s">
        <v>654</v>
      </c>
      <c r="J208" t="s">
        <v>657</v>
      </c>
      <c r="K208" t="s">
        <v>857</v>
      </c>
      <c r="N208" t="s">
        <v>657</v>
      </c>
      <c r="O208" s="608" t="s">
        <v>486</v>
      </c>
      <c r="P208" s="612">
        <v>16000</v>
      </c>
      <c r="R208" s="608">
        <v>8756973</v>
      </c>
    </row>
    <row r="209" spans="1:18">
      <c r="A209" s="388">
        <v>44951</v>
      </c>
      <c r="B209">
        <v>515</v>
      </c>
      <c r="C209">
        <v>131</v>
      </c>
      <c r="D209" t="s">
        <v>651</v>
      </c>
      <c r="E209">
        <v>20</v>
      </c>
      <c r="F209" t="s">
        <v>389</v>
      </c>
      <c r="I209" t="s">
        <v>654</v>
      </c>
      <c r="J209" t="s">
        <v>657</v>
      </c>
      <c r="K209" t="s">
        <v>978</v>
      </c>
      <c r="N209" t="s">
        <v>657</v>
      </c>
      <c r="O209" s="608" t="s">
        <v>486</v>
      </c>
      <c r="P209" s="612">
        <v>9416</v>
      </c>
      <c r="R209" s="608">
        <v>8766389</v>
      </c>
    </row>
    <row r="210" spans="1:18">
      <c r="A210" s="388">
        <v>44956</v>
      </c>
      <c r="B210">
        <v>519</v>
      </c>
      <c r="C210">
        <v>131</v>
      </c>
      <c r="D210" t="s">
        <v>651</v>
      </c>
      <c r="E210">
        <v>20</v>
      </c>
      <c r="F210" t="s">
        <v>389</v>
      </c>
      <c r="I210" t="s">
        <v>654</v>
      </c>
      <c r="J210" t="s">
        <v>657</v>
      </c>
      <c r="K210" t="s">
        <v>37</v>
      </c>
      <c r="N210" t="s">
        <v>657</v>
      </c>
      <c r="O210" s="608" t="s">
        <v>486</v>
      </c>
      <c r="Q210" s="609">
        <v>220000</v>
      </c>
      <c r="R210" s="608">
        <v>8546389</v>
      </c>
    </row>
    <row r="211" spans="1:18">
      <c r="A211" s="388">
        <v>44956</v>
      </c>
      <c r="B211">
        <v>519</v>
      </c>
      <c r="C211">
        <v>131</v>
      </c>
      <c r="D211" t="s">
        <v>651</v>
      </c>
      <c r="E211">
        <v>20</v>
      </c>
      <c r="F211" t="s">
        <v>389</v>
      </c>
      <c r="I211" t="s">
        <v>654</v>
      </c>
      <c r="J211" t="s">
        <v>657</v>
      </c>
      <c r="K211" t="s">
        <v>770</v>
      </c>
      <c r="N211" t="s">
        <v>657</v>
      </c>
      <c r="O211" s="608" t="s">
        <v>486</v>
      </c>
      <c r="P211" s="609">
        <v>32250</v>
      </c>
      <c r="R211" s="608">
        <v>8578639</v>
      </c>
    </row>
    <row r="212" spans="1:18">
      <c r="A212" s="388">
        <v>44956</v>
      </c>
      <c r="B212">
        <v>519</v>
      </c>
      <c r="C212">
        <v>131</v>
      </c>
      <c r="D212" t="s">
        <v>651</v>
      </c>
      <c r="E212">
        <v>20</v>
      </c>
      <c r="F212" t="s">
        <v>389</v>
      </c>
      <c r="I212" t="s">
        <v>654</v>
      </c>
      <c r="J212" t="s">
        <v>657</v>
      </c>
      <c r="K212" t="s">
        <v>770</v>
      </c>
      <c r="N212" t="s">
        <v>657</v>
      </c>
      <c r="O212" s="608" t="s">
        <v>486</v>
      </c>
      <c r="P212" s="609">
        <v>42300</v>
      </c>
      <c r="R212" s="608">
        <v>8620939</v>
      </c>
    </row>
    <row r="213" spans="1:18">
      <c r="A213" s="388">
        <v>44956</v>
      </c>
      <c r="B213">
        <v>519</v>
      </c>
      <c r="C213">
        <v>131</v>
      </c>
      <c r="D213" t="s">
        <v>651</v>
      </c>
      <c r="E213">
        <v>20</v>
      </c>
      <c r="F213" t="s">
        <v>389</v>
      </c>
      <c r="I213" t="s">
        <v>654</v>
      </c>
      <c r="J213" t="s">
        <v>657</v>
      </c>
      <c r="K213" t="s">
        <v>122</v>
      </c>
      <c r="N213" t="s">
        <v>657</v>
      </c>
      <c r="O213" s="608" t="s">
        <v>486</v>
      </c>
      <c r="P213" s="609">
        <v>30000</v>
      </c>
      <c r="R213" s="608">
        <v>8650939</v>
      </c>
    </row>
    <row r="214" spans="1:18">
      <c r="A214" s="388">
        <v>44956</v>
      </c>
      <c r="B214">
        <v>519</v>
      </c>
      <c r="C214">
        <v>131</v>
      </c>
      <c r="D214" t="s">
        <v>651</v>
      </c>
      <c r="E214">
        <v>20</v>
      </c>
      <c r="F214" t="s">
        <v>389</v>
      </c>
      <c r="I214" t="s">
        <v>654</v>
      </c>
      <c r="J214" t="s">
        <v>657</v>
      </c>
      <c r="K214" t="s">
        <v>770</v>
      </c>
      <c r="N214" t="s">
        <v>657</v>
      </c>
      <c r="O214" s="608" t="s">
        <v>486</v>
      </c>
      <c r="P214" s="609">
        <v>360</v>
      </c>
      <c r="R214" s="608">
        <v>8651299</v>
      </c>
    </row>
    <row r="215" spans="1:18">
      <c r="A215" s="388">
        <v>44956</v>
      </c>
      <c r="B215">
        <v>519</v>
      </c>
      <c r="C215">
        <v>131</v>
      </c>
      <c r="D215" t="s">
        <v>651</v>
      </c>
      <c r="E215">
        <v>20</v>
      </c>
      <c r="F215" t="s">
        <v>389</v>
      </c>
      <c r="I215" t="s">
        <v>654</v>
      </c>
      <c r="J215" t="s">
        <v>657</v>
      </c>
      <c r="K215" t="s">
        <v>366</v>
      </c>
      <c r="N215" t="s">
        <v>657</v>
      </c>
      <c r="O215" s="608" t="s">
        <v>486</v>
      </c>
      <c r="P215" s="609">
        <v>11000</v>
      </c>
      <c r="R215" s="608">
        <v>8662299</v>
      </c>
    </row>
    <row r="216" spans="1:18">
      <c r="A216" s="388">
        <v>44956</v>
      </c>
      <c r="B216">
        <v>519</v>
      </c>
      <c r="C216">
        <v>131</v>
      </c>
      <c r="D216" t="s">
        <v>651</v>
      </c>
      <c r="E216">
        <v>20</v>
      </c>
      <c r="F216" t="s">
        <v>389</v>
      </c>
      <c r="I216" t="s">
        <v>654</v>
      </c>
      <c r="J216" t="s">
        <v>657</v>
      </c>
      <c r="K216" t="s">
        <v>88</v>
      </c>
      <c r="N216" t="s">
        <v>657</v>
      </c>
      <c r="O216" s="608" t="s">
        <v>486</v>
      </c>
      <c r="P216" s="609">
        <v>5518</v>
      </c>
      <c r="R216" s="608">
        <v>8667817</v>
      </c>
    </row>
    <row r="217" spans="1:18">
      <c r="A217" s="388">
        <v>44956</v>
      </c>
      <c r="B217">
        <v>519</v>
      </c>
      <c r="C217">
        <v>131</v>
      </c>
      <c r="D217" t="s">
        <v>651</v>
      </c>
      <c r="E217">
        <v>20</v>
      </c>
      <c r="F217" t="s">
        <v>389</v>
      </c>
      <c r="I217" t="s">
        <v>654</v>
      </c>
      <c r="J217" t="s">
        <v>657</v>
      </c>
      <c r="K217" t="s">
        <v>196</v>
      </c>
      <c r="N217" t="s">
        <v>657</v>
      </c>
      <c r="O217" s="608" t="s">
        <v>486</v>
      </c>
      <c r="P217" s="609">
        <v>9460</v>
      </c>
      <c r="R217" s="608">
        <v>8677277</v>
      </c>
    </row>
    <row r="218" spans="1:18">
      <c r="A218" s="388">
        <v>44957</v>
      </c>
      <c r="B218">
        <v>529</v>
      </c>
      <c r="C218">
        <v>131</v>
      </c>
      <c r="D218" t="s">
        <v>651</v>
      </c>
      <c r="E218">
        <v>20</v>
      </c>
      <c r="F218" t="s">
        <v>389</v>
      </c>
      <c r="I218" t="s">
        <v>654</v>
      </c>
      <c r="J218" t="s">
        <v>657</v>
      </c>
      <c r="K218" t="s">
        <v>557</v>
      </c>
      <c r="N218" t="s">
        <v>657</v>
      </c>
      <c r="O218" s="608" t="s">
        <v>486</v>
      </c>
      <c r="Q218" s="609">
        <v>292000</v>
      </c>
      <c r="R218" s="608">
        <v>8385277</v>
      </c>
    </row>
    <row r="219" spans="1:18">
      <c r="A219" s="388">
        <v>44957</v>
      </c>
      <c r="B219">
        <v>529</v>
      </c>
      <c r="C219">
        <v>131</v>
      </c>
      <c r="D219" t="s">
        <v>651</v>
      </c>
      <c r="E219">
        <v>20</v>
      </c>
      <c r="F219" t="s">
        <v>389</v>
      </c>
      <c r="I219" t="s">
        <v>654</v>
      </c>
      <c r="J219" t="s">
        <v>657</v>
      </c>
      <c r="K219" t="s">
        <v>1104</v>
      </c>
      <c r="N219" t="s">
        <v>657</v>
      </c>
      <c r="O219" s="608" t="s">
        <v>486</v>
      </c>
      <c r="P219" s="609">
        <v>77050</v>
      </c>
      <c r="R219" s="608">
        <v>8462327</v>
      </c>
    </row>
    <row r="220" spans="1:18">
      <c r="A220" s="388">
        <v>44957</v>
      </c>
      <c r="B220">
        <v>529</v>
      </c>
      <c r="C220">
        <v>131</v>
      </c>
      <c r="D220" t="s">
        <v>651</v>
      </c>
      <c r="E220">
        <v>20</v>
      </c>
      <c r="F220" t="s">
        <v>389</v>
      </c>
      <c r="I220" t="s">
        <v>654</v>
      </c>
      <c r="J220" t="s">
        <v>657</v>
      </c>
      <c r="K220" t="s">
        <v>1104</v>
      </c>
      <c r="N220" t="s">
        <v>657</v>
      </c>
      <c r="O220" s="608" t="s">
        <v>486</v>
      </c>
      <c r="P220" s="609">
        <v>32880</v>
      </c>
      <c r="R220" s="608">
        <v>8495207</v>
      </c>
    </row>
    <row r="221" spans="1:18">
      <c r="A221" s="388">
        <v>44957</v>
      </c>
      <c r="B221">
        <v>529</v>
      </c>
      <c r="C221">
        <v>131</v>
      </c>
      <c r="D221" t="s">
        <v>651</v>
      </c>
      <c r="E221">
        <v>20</v>
      </c>
      <c r="F221" t="s">
        <v>389</v>
      </c>
      <c r="I221" t="s">
        <v>654</v>
      </c>
      <c r="J221" t="s">
        <v>657</v>
      </c>
      <c r="K221" t="s">
        <v>1105</v>
      </c>
      <c r="N221" t="s">
        <v>657</v>
      </c>
      <c r="O221" s="608" t="s">
        <v>486</v>
      </c>
      <c r="P221" s="609">
        <v>30000</v>
      </c>
      <c r="R221" s="608">
        <v>8525207</v>
      </c>
    </row>
    <row r="222" spans="1:18">
      <c r="A222" s="388">
        <v>44957</v>
      </c>
      <c r="B222">
        <v>529</v>
      </c>
      <c r="C222">
        <v>131</v>
      </c>
      <c r="D222" t="s">
        <v>651</v>
      </c>
      <c r="E222">
        <v>20</v>
      </c>
      <c r="F222" t="s">
        <v>389</v>
      </c>
      <c r="I222" t="s">
        <v>654</v>
      </c>
      <c r="J222" t="s">
        <v>657</v>
      </c>
      <c r="K222" t="s">
        <v>1106</v>
      </c>
      <c r="N222" t="s">
        <v>657</v>
      </c>
      <c r="O222" s="608" t="s">
        <v>486</v>
      </c>
      <c r="P222" s="609">
        <v>25000</v>
      </c>
      <c r="R222" s="608">
        <v>8550207</v>
      </c>
    </row>
    <row r="223" spans="1:18">
      <c r="A223" s="388">
        <v>44957</v>
      </c>
      <c r="B223">
        <v>529</v>
      </c>
      <c r="C223">
        <v>131</v>
      </c>
      <c r="D223" t="s">
        <v>651</v>
      </c>
      <c r="E223">
        <v>20</v>
      </c>
      <c r="F223" t="s">
        <v>389</v>
      </c>
      <c r="I223" t="s">
        <v>654</v>
      </c>
      <c r="J223" t="s">
        <v>657</v>
      </c>
      <c r="K223" t="s">
        <v>1107</v>
      </c>
      <c r="N223" t="s">
        <v>657</v>
      </c>
      <c r="O223" s="608" t="s">
        <v>486</v>
      </c>
      <c r="P223" s="609">
        <v>19300</v>
      </c>
      <c r="R223" s="608">
        <v>8569507</v>
      </c>
    </row>
    <row r="224" spans="1:18">
      <c r="A224" s="388">
        <v>44957</v>
      </c>
      <c r="B224">
        <v>529</v>
      </c>
      <c r="C224">
        <v>131</v>
      </c>
      <c r="D224" t="s">
        <v>651</v>
      </c>
      <c r="E224">
        <v>20</v>
      </c>
      <c r="F224" t="s">
        <v>389</v>
      </c>
      <c r="I224" t="s">
        <v>654</v>
      </c>
      <c r="J224" t="s">
        <v>657</v>
      </c>
      <c r="K224" t="s">
        <v>1018</v>
      </c>
      <c r="N224" t="s">
        <v>657</v>
      </c>
      <c r="O224" s="608" t="s">
        <v>486</v>
      </c>
      <c r="P224" s="609">
        <v>8683</v>
      </c>
      <c r="R224" s="608">
        <v>8578190</v>
      </c>
    </row>
    <row r="225" spans="1:18">
      <c r="A225" s="388">
        <v>44957</v>
      </c>
      <c r="B225">
        <v>530</v>
      </c>
      <c r="C225">
        <v>131</v>
      </c>
      <c r="D225" t="s">
        <v>651</v>
      </c>
      <c r="E225">
        <v>20</v>
      </c>
      <c r="F225" t="s">
        <v>389</v>
      </c>
      <c r="I225" t="s">
        <v>654</v>
      </c>
      <c r="J225" t="s">
        <v>657</v>
      </c>
      <c r="K225" t="s">
        <v>281</v>
      </c>
      <c r="N225" t="s">
        <v>657</v>
      </c>
      <c r="O225" s="608" t="s">
        <v>486</v>
      </c>
      <c r="Q225" s="609">
        <v>15000</v>
      </c>
      <c r="R225" s="608">
        <v>8563190</v>
      </c>
    </row>
    <row r="226" spans="1:18">
      <c r="A226" s="388">
        <v>44957</v>
      </c>
      <c r="B226">
        <v>530</v>
      </c>
      <c r="C226">
        <v>131</v>
      </c>
      <c r="D226" t="s">
        <v>651</v>
      </c>
      <c r="E226">
        <v>20</v>
      </c>
      <c r="F226" t="s">
        <v>389</v>
      </c>
      <c r="I226" t="s">
        <v>654</v>
      </c>
      <c r="J226" t="s">
        <v>657</v>
      </c>
      <c r="K226" t="s">
        <v>681</v>
      </c>
      <c r="N226" t="s">
        <v>657</v>
      </c>
      <c r="O226" s="608" t="s">
        <v>486</v>
      </c>
      <c r="P226" s="609">
        <v>8000</v>
      </c>
      <c r="R226" s="608">
        <v>8571190</v>
      </c>
    </row>
    <row r="227" spans="1:18">
      <c r="A227" s="388">
        <v>44957</v>
      </c>
      <c r="B227">
        <v>530</v>
      </c>
      <c r="C227">
        <v>131</v>
      </c>
      <c r="D227" t="s">
        <v>651</v>
      </c>
      <c r="E227">
        <v>20</v>
      </c>
      <c r="F227" t="s">
        <v>389</v>
      </c>
      <c r="I227" t="s">
        <v>654</v>
      </c>
      <c r="J227" t="s">
        <v>657</v>
      </c>
      <c r="K227" t="s">
        <v>1085</v>
      </c>
      <c r="N227" t="s">
        <v>657</v>
      </c>
      <c r="O227" s="608" t="s">
        <v>486</v>
      </c>
      <c r="P227" s="609">
        <v>2894</v>
      </c>
      <c r="R227" s="608">
        <v>8574084</v>
      </c>
    </row>
    <row r="228" spans="1:18">
      <c r="A228" s="388">
        <v>44959</v>
      </c>
      <c r="B228">
        <v>531</v>
      </c>
      <c r="C228">
        <v>131</v>
      </c>
      <c r="D228" t="s">
        <v>651</v>
      </c>
      <c r="E228">
        <v>20</v>
      </c>
      <c r="F228" t="s">
        <v>389</v>
      </c>
      <c r="I228" t="s">
        <v>654</v>
      </c>
      <c r="J228" t="s">
        <v>657</v>
      </c>
      <c r="K228" t="s">
        <v>149</v>
      </c>
      <c r="N228" t="s">
        <v>657</v>
      </c>
      <c r="O228" s="608" t="s">
        <v>486</v>
      </c>
      <c r="P228" s="609">
        <v>160000</v>
      </c>
      <c r="R228" s="608">
        <v>8734084</v>
      </c>
    </row>
    <row r="229" spans="1:18">
      <c r="A229" s="388">
        <v>44960</v>
      </c>
      <c r="B229">
        <v>537</v>
      </c>
      <c r="C229">
        <v>131</v>
      </c>
      <c r="D229" t="s">
        <v>651</v>
      </c>
      <c r="E229">
        <v>20</v>
      </c>
      <c r="F229" t="s">
        <v>389</v>
      </c>
      <c r="I229" t="s">
        <v>654</v>
      </c>
      <c r="J229" t="s">
        <v>657</v>
      </c>
      <c r="K229" t="s">
        <v>429</v>
      </c>
      <c r="N229" t="s">
        <v>657</v>
      </c>
      <c r="O229" s="608" t="s">
        <v>486</v>
      </c>
      <c r="Q229" s="612">
        <v>480000</v>
      </c>
      <c r="R229" s="608">
        <v>8254084</v>
      </c>
    </row>
    <row r="230" spans="1:18">
      <c r="A230" s="388">
        <v>44960</v>
      </c>
      <c r="B230">
        <v>537</v>
      </c>
      <c r="C230">
        <v>131</v>
      </c>
      <c r="D230" t="s">
        <v>651</v>
      </c>
      <c r="E230">
        <v>20</v>
      </c>
      <c r="F230" t="s">
        <v>389</v>
      </c>
      <c r="I230" t="s">
        <v>654</v>
      </c>
      <c r="J230" t="s">
        <v>657</v>
      </c>
      <c r="K230" t="s">
        <v>868</v>
      </c>
      <c r="N230" t="s">
        <v>657</v>
      </c>
      <c r="O230" s="608" t="s">
        <v>486</v>
      </c>
      <c r="P230" s="612">
        <v>241380</v>
      </c>
      <c r="R230" s="608">
        <v>8495464</v>
      </c>
    </row>
    <row r="231" spans="1:18">
      <c r="A231" s="388">
        <v>44960</v>
      </c>
      <c r="B231">
        <v>537</v>
      </c>
      <c r="C231">
        <v>131</v>
      </c>
      <c r="D231" t="s">
        <v>651</v>
      </c>
      <c r="E231">
        <v>20</v>
      </c>
      <c r="F231" t="s">
        <v>389</v>
      </c>
      <c r="I231" t="s">
        <v>654</v>
      </c>
      <c r="J231" t="s">
        <v>657</v>
      </c>
      <c r="K231" t="s">
        <v>1108</v>
      </c>
      <c r="N231" t="s">
        <v>657</v>
      </c>
      <c r="O231" s="608" t="s">
        <v>486</v>
      </c>
      <c r="P231" s="612">
        <v>139680</v>
      </c>
      <c r="R231" s="608">
        <v>8635144</v>
      </c>
    </row>
    <row r="232" spans="1:18">
      <c r="A232" s="388">
        <v>44960</v>
      </c>
      <c r="B232">
        <v>537</v>
      </c>
      <c r="C232">
        <v>131</v>
      </c>
      <c r="D232" t="s">
        <v>651</v>
      </c>
      <c r="E232">
        <v>20</v>
      </c>
      <c r="F232" t="s">
        <v>389</v>
      </c>
      <c r="I232" t="s">
        <v>654</v>
      </c>
      <c r="J232" t="s">
        <v>657</v>
      </c>
      <c r="K232" t="s">
        <v>1109</v>
      </c>
      <c r="N232" t="s">
        <v>657</v>
      </c>
      <c r="O232" s="608" t="s">
        <v>486</v>
      </c>
      <c r="P232" s="612">
        <v>46200</v>
      </c>
      <c r="R232" s="608">
        <v>8681344</v>
      </c>
    </row>
    <row r="233" spans="1:18">
      <c r="A233" s="388">
        <v>44960</v>
      </c>
      <c r="B233">
        <v>537</v>
      </c>
      <c r="C233">
        <v>131</v>
      </c>
      <c r="D233" t="s">
        <v>651</v>
      </c>
      <c r="E233">
        <v>20</v>
      </c>
      <c r="F233" t="s">
        <v>389</v>
      </c>
      <c r="I233" t="s">
        <v>654</v>
      </c>
      <c r="J233" t="s">
        <v>657</v>
      </c>
      <c r="K233" t="s">
        <v>1034</v>
      </c>
      <c r="N233" t="s">
        <v>657</v>
      </c>
      <c r="O233" s="608" t="s">
        <v>486</v>
      </c>
      <c r="P233" s="612">
        <v>8000</v>
      </c>
      <c r="R233" s="608">
        <v>8689344</v>
      </c>
    </row>
    <row r="234" spans="1:18">
      <c r="A234" s="388">
        <v>44960</v>
      </c>
      <c r="B234">
        <v>537</v>
      </c>
      <c r="C234">
        <v>131</v>
      </c>
      <c r="D234" t="s">
        <v>651</v>
      </c>
      <c r="E234">
        <v>20</v>
      </c>
      <c r="F234" t="s">
        <v>389</v>
      </c>
      <c r="I234" t="s">
        <v>654</v>
      </c>
      <c r="J234" t="s">
        <v>657</v>
      </c>
      <c r="K234" t="s">
        <v>183</v>
      </c>
      <c r="N234" t="s">
        <v>657</v>
      </c>
      <c r="O234" s="608" t="s">
        <v>486</v>
      </c>
      <c r="P234" s="612">
        <v>4000</v>
      </c>
      <c r="R234" s="608">
        <v>8693344</v>
      </c>
    </row>
    <row r="235" spans="1:18">
      <c r="A235" s="388">
        <v>44960</v>
      </c>
      <c r="B235">
        <v>537</v>
      </c>
      <c r="C235">
        <v>131</v>
      </c>
      <c r="D235" t="s">
        <v>651</v>
      </c>
      <c r="E235">
        <v>20</v>
      </c>
      <c r="F235" t="s">
        <v>389</v>
      </c>
      <c r="I235" t="s">
        <v>654</v>
      </c>
      <c r="J235" t="s">
        <v>657</v>
      </c>
      <c r="K235" t="s">
        <v>197</v>
      </c>
      <c r="N235" t="s">
        <v>657</v>
      </c>
      <c r="O235" s="608" t="s">
        <v>486</v>
      </c>
      <c r="P235" s="612">
        <v>8116</v>
      </c>
      <c r="R235" s="608">
        <v>8701460</v>
      </c>
    </row>
    <row r="236" spans="1:18">
      <c r="A236" s="388">
        <v>44960</v>
      </c>
      <c r="B236">
        <v>537</v>
      </c>
      <c r="C236">
        <v>131</v>
      </c>
      <c r="D236" t="s">
        <v>651</v>
      </c>
      <c r="E236">
        <v>20</v>
      </c>
      <c r="F236" t="s">
        <v>389</v>
      </c>
      <c r="I236" t="s">
        <v>654</v>
      </c>
      <c r="J236" t="s">
        <v>657</v>
      </c>
      <c r="K236" t="s">
        <v>563</v>
      </c>
      <c r="N236" t="s">
        <v>657</v>
      </c>
      <c r="O236" s="608" t="s">
        <v>486</v>
      </c>
      <c r="P236" s="612">
        <v>1300</v>
      </c>
      <c r="R236" s="608">
        <v>8702760</v>
      </c>
    </row>
    <row r="237" spans="1:18">
      <c r="A237" s="388">
        <v>44960</v>
      </c>
      <c r="B237">
        <v>538</v>
      </c>
      <c r="C237">
        <v>131</v>
      </c>
      <c r="D237" t="s">
        <v>651</v>
      </c>
      <c r="E237">
        <v>20</v>
      </c>
      <c r="F237" t="s">
        <v>389</v>
      </c>
      <c r="I237" t="s">
        <v>654</v>
      </c>
      <c r="J237" t="s">
        <v>657</v>
      </c>
      <c r="K237" t="s">
        <v>1110</v>
      </c>
      <c r="N237" t="s">
        <v>657</v>
      </c>
      <c r="O237" s="608" t="s">
        <v>486</v>
      </c>
      <c r="Q237" s="612">
        <v>628000</v>
      </c>
      <c r="R237" s="608">
        <v>8074760</v>
      </c>
    </row>
    <row r="238" spans="1:18">
      <c r="A238" s="388">
        <v>44960</v>
      </c>
      <c r="B238">
        <v>538</v>
      </c>
      <c r="C238">
        <v>131</v>
      </c>
      <c r="D238" t="s">
        <v>651</v>
      </c>
      <c r="E238">
        <v>20</v>
      </c>
      <c r="F238" t="s">
        <v>389</v>
      </c>
      <c r="I238" t="s">
        <v>654</v>
      </c>
      <c r="J238" t="s">
        <v>657</v>
      </c>
      <c r="K238" t="s">
        <v>1111</v>
      </c>
      <c r="N238" t="s">
        <v>657</v>
      </c>
      <c r="O238" s="608" t="s">
        <v>486</v>
      </c>
      <c r="P238" s="612">
        <v>290400</v>
      </c>
      <c r="R238" s="608">
        <v>8365160</v>
      </c>
    </row>
    <row r="239" spans="1:18">
      <c r="A239" s="388">
        <v>44960</v>
      </c>
      <c r="B239">
        <v>538</v>
      </c>
      <c r="C239">
        <v>131</v>
      </c>
      <c r="D239" t="s">
        <v>651</v>
      </c>
      <c r="E239">
        <v>20</v>
      </c>
      <c r="F239" t="s">
        <v>389</v>
      </c>
      <c r="I239" t="s">
        <v>654</v>
      </c>
      <c r="J239" t="s">
        <v>657</v>
      </c>
      <c r="K239" t="s">
        <v>1112</v>
      </c>
      <c r="N239" t="s">
        <v>657</v>
      </c>
      <c r="O239" s="608" t="s">
        <v>486</v>
      </c>
      <c r="P239" s="612">
        <v>160000</v>
      </c>
      <c r="R239" s="608">
        <v>8525160</v>
      </c>
    </row>
    <row r="240" spans="1:18">
      <c r="A240" s="388">
        <v>44964</v>
      </c>
      <c r="B240">
        <v>541</v>
      </c>
      <c r="C240">
        <v>131</v>
      </c>
      <c r="D240" t="s">
        <v>651</v>
      </c>
      <c r="E240">
        <v>20</v>
      </c>
      <c r="F240" t="s">
        <v>389</v>
      </c>
      <c r="I240" t="s">
        <v>654</v>
      </c>
      <c r="J240" t="s">
        <v>657</v>
      </c>
      <c r="K240" t="s">
        <v>1008</v>
      </c>
      <c r="N240" t="s">
        <v>657</v>
      </c>
      <c r="O240" s="608" t="s">
        <v>486</v>
      </c>
      <c r="Q240" s="612">
        <v>380000</v>
      </c>
      <c r="R240" s="608">
        <v>8145160</v>
      </c>
    </row>
    <row r="241" spans="1:18">
      <c r="A241" s="388">
        <v>44964</v>
      </c>
      <c r="B241">
        <v>541</v>
      </c>
      <c r="C241">
        <v>131</v>
      </c>
      <c r="D241" t="s">
        <v>651</v>
      </c>
      <c r="E241">
        <v>20</v>
      </c>
      <c r="F241" t="s">
        <v>389</v>
      </c>
      <c r="I241" t="s">
        <v>654</v>
      </c>
      <c r="J241" t="s">
        <v>657</v>
      </c>
      <c r="K241" t="s">
        <v>1</v>
      </c>
      <c r="N241" t="s">
        <v>657</v>
      </c>
      <c r="O241" s="608" t="s">
        <v>486</v>
      </c>
      <c r="P241" s="612">
        <v>238140</v>
      </c>
      <c r="R241" s="608">
        <v>8383300</v>
      </c>
    </row>
    <row r="242" spans="1:18">
      <c r="A242" s="388">
        <v>44964</v>
      </c>
      <c r="B242">
        <v>541</v>
      </c>
      <c r="C242">
        <v>131</v>
      </c>
      <c r="D242" t="s">
        <v>651</v>
      </c>
      <c r="E242">
        <v>20</v>
      </c>
      <c r="F242" t="s">
        <v>389</v>
      </c>
      <c r="I242" t="s">
        <v>654</v>
      </c>
      <c r="J242" t="s">
        <v>657</v>
      </c>
      <c r="K242" t="s">
        <v>759</v>
      </c>
      <c r="N242" t="s">
        <v>657</v>
      </c>
      <c r="O242" s="608" t="s">
        <v>486</v>
      </c>
      <c r="P242" s="612">
        <v>32900</v>
      </c>
      <c r="R242" s="608">
        <v>8416200</v>
      </c>
    </row>
    <row r="243" spans="1:18">
      <c r="A243" s="388">
        <v>44964</v>
      </c>
      <c r="B243">
        <v>541</v>
      </c>
      <c r="C243">
        <v>131</v>
      </c>
      <c r="D243" t="s">
        <v>651</v>
      </c>
      <c r="E243">
        <v>20</v>
      </c>
      <c r="F243" t="s">
        <v>389</v>
      </c>
      <c r="I243" t="s">
        <v>654</v>
      </c>
      <c r="J243" t="s">
        <v>657</v>
      </c>
      <c r="K243" t="s">
        <v>1113</v>
      </c>
      <c r="N243" t="s">
        <v>657</v>
      </c>
      <c r="O243" s="608" t="s">
        <v>486</v>
      </c>
      <c r="P243" s="612">
        <v>1909</v>
      </c>
      <c r="R243" s="608">
        <v>8418109</v>
      </c>
    </row>
    <row r="244" spans="1:18">
      <c r="A244" s="388">
        <v>44964</v>
      </c>
      <c r="B244">
        <v>541</v>
      </c>
      <c r="C244">
        <v>131</v>
      </c>
      <c r="D244" t="s">
        <v>651</v>
      </c>
      <c r="E244">
        <v>20</v>
      </c>
      <c r="F244" t="s">
        <v>389</v>
      </c>
      <c r="I244" t="s">
        <v>654</v>
      </c>
      <c r="J244" t="s">
        <v>657</v>
      </c>
      <c r="K244" t="s">
        <v>1115</v>
      </c>
      <c r="N244" t="s">
        <v>657</v>
      </c>
      <c r="O244" s="608" t="s">
        <v>486</v>
      </c>
      <c r="P244" s="612">
        <v>58080</v>
      </c>
      <c r="R244" s="608">
        <v>8476189</v>
      </c>
    </row>
    <row r="245" spans="1:18">
      <c r="A245" s="388">
        <v>44964</v>
      </c>
      <c r="B245">
        <v>541</v>
      </c>
      <c r="C245">
        <v>131</v>
      </c>
      <c r="D245" t="s">
        <v>651</v>
      </c>
      <c r="E245">
        <v>20</v>
      </c>
      <c r="F245" t="s">
        <v>389</v>
      </c>
      <c r="I245" t="s">
        <v>654</v>
      </c>
      <c r="J245" t="s">
        <v>657</v>
      </c>
      <c r="K245" t="s">
        <v>1116</v>
      </c>
      <c r="N245" t="s">
        <v>657</v>
      </c>
      <c r="O245" s="608" t="s">
        <v>486</v>
      </c>
      <c r="P245" s="612">
        <v>4800</v>
      </c>
      <c r="R245" s="608">
        <v>8480989</v>
      </c>
    </row>
    <row r="246" spans="1:18">
      <c r="A246" s="388">
        <v>44964</v>
      </c>
      <c r="B246">
        <v>541</v>
      </c>
      <c r="C246">
        <v>131</v>
      </c>
      <c r="D246" t="s">
        <v>651</v>
      </c>
      <c r="E246">
        <v>20</v>
      </c>
      <c r="F246" t="s">
        <v>389</v>
      </c>
      <c r="I246" t="s">
        <v>654</v>
      </c>
      <c r="J246" t="s">
        <v>657</v>
      </c>
      <c r="K246" t="s">
        <v>1117</v>
      </c>
      <c r="N246" t="s">
        <v>657</v>
      </c>
      <c r="O246" s="608" t="s">
        <v>486</v>
      </c>
      <c r="P246" s="612">
        <v>6000</v>
      </c>
      <c r="R246" s="608">
        <v>8486989</v>
      </c>
    </row>
    <row r="247" spans="1:18">
      <c r="A247" s="388">
        <v>44964</v>
      </c>
      <c r="B247">
        <v>541</v>
      </c>
      <c r="C247">
        <v>131</v>
      </c>
      <c r="D247" t="s">
        <v>651</v>
      </c>
      <c r="E247">
        <v>20</v>
      </c>
      <c r="F247" t="s">
        <v>389</v>
      </c>
      <c r="I247" t="s">
        <v>654</v>
      </c>
      <c r="J247" t="s">
        <v>657</v>
      </c>
      <c r="K247" t="s">
        <v>350</v>
      </c>
      <c r="N247" t="s">
        <v>657</v>
      </c>
      <c r="O247" s="608" t="s">
        <v>486</v>
      </c>
      <c r="P247" s="612">
        <v>3520</v>
      </c>
      <c r="R247" s="608">
        <v>8490509</v>
      </c>
    </row>
    <row r="248" spans="1:18">
      <c r="A248" s="388">
        <v>44964</v>
      </c>
      <c r="B248">
        <v>541</v>
      </c>
      <c r="C248">
        <v>131</v>
      </c>
      <c r="D248" t="s">
        <v>651</v>
      </c>
      <c r="E248">
        <v>20</v>
      </c>
      <c r="F248" t="s">
        <v>389</v>
      </c>
      <c r="I248" t="s">
        <v>654</v>
      </c>
      <c r="J248" t="s">
        <v>657</v>
      </c>
      <c r="K248" t="s">
        <v>1118</v>
      </c>
      <c r="N248" t="s">
        <v>657</v>
      </c>
      <c r="O248" s="608" t="s">
        <v>486</v>
      </c>
      <c r="P248" s="612">
        <v>9700</v>
      </c>
      <c r="R248" s="608">
        <v>8500209</v>
      </c>
    </row>
    <row r="249" spans="1:18">
      <c r="A249" s="388">
        <v>44964</v>
      </c>
      <c r="B249">
        <v>541</v>
      </c>
      <c r="C249">
        <v>131</v>
      </c>
      <c r="D249" t="s">
        <v>651</v>
      </c>
      <c r="E249">
        <v>20</v>
      </c>
      <c r="F249" t="s">
        <v>389</v>
      </c>
      <c r="I249" t="s">
        <v>654</v>
      </c>
      <c r="J249" t="s">
        <v>657</v>
      </c>
      <c r="K249" t="s">
        <v>1119</v>
      </c>
      <c r="N249" t="s">
        <v>657</v>
      </c>
      <c r="O249" s="608" t="s">
        <v>486</v>
      </c>
      <c r="P249" s="612">
        <v>4000</v>
      </c>
      <c r="R249" s="608">
        <v>8504209</v>
      </c>
    </row>
    <row r="250" spans="1:18">
      <c r="A250" s="388">
        <v>44964</v>
      </c>
      <c r="B250">
        <v>541</v>
      </c>
      <c r="C250">
        <v>131</v>
      </c>
      <c r="D250" t="s">
        <v>651</v>
      </c>
      <c r="E250">
        <v>20</v>
      </c>
      <c r="F250" t="s">
        <v>389</v>
      </c>
      <c r="I250" t="s">
        <v>654</v>
      </c>
      <c r="J250" t="s">
        <v>657</v>
      </c>
      <c r="K250" t="s">
        <v>476</v>
      </c>
      <c r="N250" t="s">
        <v>657</v>
      </c>
      <c r="O250" s="608" t="s">
        <v>486</v>
      </c>
      <c r="P250" s="612">
        <v>12000</v>
      </c>
      <c r="R250" s="608">
        <v>8516209</v>
      </c>
    </row>
    <row r="251" spans="1:18">
      <c r="A251" s="388">
        <v>44964</v>
      </c>
      <c r="B251">
        <v>542</v>
      </c>
      <c r="C251">
        <v>131</v>
      </c>
      <c r="D251" t="s">
        <v>651</v>
      </c>
      <c r="E251">
        <v>20</v>
      </c>
      <c r="F251" t="s">
        <v>389</v>
      </c>
      <c r="I251" t="s">
        <v>654</v>
      </c>
      <c r="J251" t="s">
        <v>657</v>
      </c>
      <c r="K251" t="s">
        <v>1120</v>
      </c>
      <c r="N251" t="s">
        <v>657</v>
      </c>
      <c r="O251" s="608" t="s">
        <v>486</v>
      </c>
      <c r="Q251" s="609">
        <v>50000</v>
      </c>
      <c r="R251" s="608">
        <v>8466209</v>
      </c>
    </row>
    <row r="252" spans="1:18">
      <c r="A252" s="388">
        <v>44964</v>
      </c>
      <c r="B252">
        <v>542</v>
      </c>
      <c r="C252">
        <v>131</v>
      </c>
      <c r="D252" t="s">
        <v>651</v>
      </c>
      <c r="E252">
        <v>20</v>
      </c>
      <c r="F252" t="s">
        <v>389</v>
      </c>
      <c r="I252" t="s">
        <v>654</v>
      </c>
      <c r="J252" t="s">
        <v>657</v>
      </c>
      <c r="K252" t="s">
        <v>1121</v>
      </c>
      <c r="N252" t="s">
        <v>657</v>
      </c>
      <c r="O252" s="608" t="s">
        <v>486</v>
      </c>
      <c r="P252" s="609">
        <v>12850</v>
      </c>
      <c r="R252" s="608">
        <v>8479059</v>
      </c>
    </row>
    <row r="253" spans="1:18">
      <c r="A253" s="388">
        <v>44964</v>
      </c>
      <c r="B253">
        <v>542</v>
      </c>
      <c r="C253">
        <v>131</v>
      </c>
      <c r="D253" t="s">
        <v>651</v>
      </c>
      <c r="E253">
        <v>20</v>
      </c>
      <c r="F253" t="s">
        <v>389</v>
      </c>
      <c r="I253" t="s">
        <v>654</v>
      </c>
      <c r="J253" t="s">
        <v>657</v>
      </c>
      <c r="K253" t="s">
        <v>390</v>
      </c>
      <c r="N253" t="s">
        <v>657</v>
      </c>
      <c r="O253" s="608" t="s">
        <v>486</v>
      </c>
      <c r="P253" s="609">
        <v>4000</v>
      </c>
      <c r="R253" s="608">
        <v>8483059</v>
      </c>
    </row>
    <row r="254" spans="1:18">
      <c r="A254" s="388">
        <v>44964</v>
      </c>
      <c r="B254">
        <v>542</v>
      </c>
      <c r="C254">
        <v>131</v>
      </c>
      <c r="D254" t="s">
        <v>651</v>
      </c>
      <c r="E254">
        <v>20</v>
      </c>
      <c r="F254" t="s">
        <v>389</v>
      </c>
      <c r="I254" t="s">
        <v>654</v>
      </c>
      <c r="J254" t="s">
        <v>657</v>
      </c>
      <c r="K254" t="s">
        <v>1122</v>
      </c>
      <c r="N254" t="s">
        <v>657</v>
      </c>
      <c r="O254" s="608" t="s">
        <v>486</v>
      </c>
      <c r="P254" s="609">
        <v>16080</v>
      </c>
      <c r="R254" s="608">
        <v>8499139</v>
      </c>
    </row>
    <row r="255" spans="1:18">
      <c r="A255" s="388">
        <v>44964</v>
      </c>
      <c r="B255">
        <v>543</v>
      </c>
      <c r="C255">
        <v>131</v>
      </c>
      <c r="D255" t="s">
        <v>651</v>
      </c>
      <c r="E255">
        <v>20</v>
      </c>
      <c r="F255" t="s">
        <v>389</v>
      </c>
      <c r="I255" t="s">
        <v>654</v>
      </c>
      <c r="J255" t="s">
        <v>657</v>
      </c>
      <c r="K255" t="s">
        <v>1123</v>
      </c>
      <c r="N255" t="s">
        <v>657</v>
      </c>
      <c r="O255" s="608" t="s">
        <v>486</v>
      </c>
      <c r="Q255" s="609">
        <v>160000</v>
      </c>
      <c r="R255" s="608">
        <v>8339139</v>
      </c>
    </row>
    <row r="256" spans="1:18">
      <c r="A256" s="388">
        <v>44964</v>
      </c>
      <c r="B256">
        <v>543</v>
      </c>
      <c r="C256">
        <v>131</v>
      </c>
      <c r="D256" t="s">
        <v>651</v>
      </c>
      <c r="E256">
        <v>20</v>
      </c>
      <c r="F256" t="s">
        <v>389</v>
      </c>
      <c r="I256" t="s">
        <v>654</v>
      </c>
      <c r="J256" t="s">
        <v>657</v>
      </c>
      <c r="K256" t="s">
        <v>1125</v>
      </c>
      <c r="N256" t="s">
        <v>657</v>
      </c>
      <c r="O256" s="608" t="s">
        <v>486</v>
      </c>
      <c r="P256" s="609">
        <v>32880</v>
      </c>
      <c r="R256" s="608">
        <v>8372019</v>
      </c>
    </row>
    <row r="257" spans="1:18">
      <c r="A257" s="388">
        <v>44964</v>
      </c>
      <c r="B257">
        <v>543</v>
      </c>
      <c r="C257">
        <v>131</v>
      </c>
      <c r="D257" t="s">
        <v>651</v>
      </c>
      <c r="E257">
        <v>20</v>
      </c>
      <c r="F257" t="s">
        <v>389</v>
      </c>
      <c r="I257" t="s">
        <v>654</v>
      </c>
      <c r="J257" t="s">
        <v>657</v>
      </c>
      <c r="K257" t="s">
        <v>1125</v>
      </c>
      <c r="N257" t="s">
        <v>657</v>
      </c>
      <c r="O257" s="608" t="s">
        <v>486</v>
      </c>
      <c r="P257" s="609">
        <v>47800</v>
      </c>
      <c r="R257" s="608">
        <v>8419819</v>
      </c>
    </row>
    <row r="258" spans="1:18">
      <c r="A258" s="388">
        <v>44964</v>
      </c>
      <c r="B258">
        <v>543</v>
      </c>
      <c r="C258">
        <v>131</v>
      </c>
      <c r="D258" t="s">
        <v>651</v>
      </c>
      <c r="E258">
        <v>20</v>
      </c>
      <c r="F258" t="s">
        <v>389</v>
      </c>
      <c r="I258" t="s">
        <v>654</v>
      </c>
      <c r="J258" t="s">
        <v>657</v>
      </c>
      <c r="K258" t="s">
        <v>1126</v>
      </c>
      <c r="N258" t="s">
        <v>657</v>
      </c>
      <c r="O258" s="608" t="s">
        <v>486</v>
      </c>
      <c r="P258" s="609">
        <v>30000</v>
      </c>
      <c r="R258" s="608">
        <v>8449819</v>
      </c>
    </row>
    <row r="259" spans="1:18">
      <c r="A259" s="388">
        <v>44964</v>
      </c>
      <c r="B259">
        <v>543</v>
      </c>
      <c r="C259">
        <v>131</v>
      </c>
      <c r="D259" t="s">
        <v>651</v>
      </c>
      <c r="E259">
        <v>20</v>
      </c>
      <c r="F259" t="s">
        <v>389</v>
      </c>
      <c r="I259" t="s">
        <v>654</v>
      </c>
      <c r="J259" t="s">
        <v>657</v>
      </c>
      <c r="K259" t="s">
        <v>1127</v>
      </c>
      <c r="N259" t="s">
        <v>657</v>
      </c>
      <c r="O259" s="608" t="s">
        <v>486</v>
      </c>
      <c r="P259" s="609">
        <v>12000</v>
      </c>
      <c r="R259" s="608">
        <v>8461819</v>
      </c>
    </row>
    <row r="260" spans="1:18">
      <c r="A260" s="388">
        <v>44964</v>
      </c>
      <c r="B260">
        <v>543</v>
      </c>
      <c r="C260">
        <v>131</v>
      </c>
      <c r="D260" t="s">
        <v>651</v>
      </c>
      <c r="E260">
        <v>20</v>
      </c>
      <c r="F260" t="s">
        <v>389</v>
      </c>
      <c r="I260" t="s">
        <v>654</v>
      </c>
      <c r="J260" t="s">
        <v>657</v>
      </c>
      <c r="K260" t="s">
        <v>1129</v>
      </c>
      <c r="N260" t="s">
        <v>657</v>
      </c>
      <c r="O260" s="608" t="s">
        <v>486</v>
      </c>
      <c r="P260" s="609">
        <v>4070</v>
      </c>
      <c r="R260" s="608">
        <v>8465889</v>
      </c>
    </row>
    <row r="261" spans="1:18">
      <c r="A261" s="388">
        <v>44964</v>
      </c>
      <c r="B261">
        <v>543</v>
      </c>
      <c r="C261">
        <v>131</v>
      </c>
      <c r="D261" t="s">
        <v>651</v>
      </c>
      <c r="E261">
        <v>20</v>
      </c>
      <c r="F261" t="s">
        <v>389</v>
      </c>
      <c r="I261" t="s">
        <v>654</v>
      </c>
      <c r="J261" t="s">
        <v>657</v>
      </c>
      <c r="K261" t="s">
        <v>1130</v>
      </c>
      <c r="N261" t="s">
        <v>657</v>
      </c>
      <c r="O261" s="608" t="s">
        <v>486</v>
      </c>
      <c r="P261" s="609">
        <v>8980</v>
      </c>
      <c r="R261" s="608">
        <v>8474869</v>
      </c>
    </row>
    <row r="262" spans="1:18">
      <c r="K262" t="s">
        <v>580</v>
      </c>
      <c r="P262" s="608">
        <v>1598785</v>
      </c>
      <c r="Q262" s="608">
        <v>1698000</v>
      </c>
    </row>
    <row r="263" spans="1:18">
      <c r="A263" s="388">
        <v>44971</v>
      </c>
      <c r="B263">
        <v>553</v>
      </c>
      <c r="C263">
        <v>131</v>
      </c>
      <c r="D263" t="s">
        <v>651</v>
      </c>
      <c r="E263">
        <v>20</v>
      </c>
      <c r="F263" t="s">
        <v>389</v>
      </c>
      <c r="I263" t="s">
        <v>654</v>
      </c>
      <c r="J263" t="s">
        <v>657</v>
      </c>
      <c r="K263" t="s">
        <v>1144</v>
      </c>
      <c r="N263" t="s">
        <v>657</v>
      </c>
      <c r="O263" s="608" t="s">
        <v>486</v>
      </c>
      <c r="P263" s="609">
        <v>355000</v>
      </c>
      <c r="R263" s="608">
        <v>8829869</v>
      </c>
    </row>
    <row r="264" spans="1:18">
      <c r="A264" s="388">
        <v>44971</v>
      </c>
      <c r="B264">
        <v>554</v>
      </c>
      <c r="C264">
        <v>131</v>
      </c>
      <c r="D264" t="s">
        <v>651</v>
      </c>
      <c r="E264">
        <v>20</v>
      </c>
      <c r="F264" t="s">
        <v>389</v>
      </c>
      <c r="I264" t="s">
        <v>654</v>
      </c>
      <c r="J264" t="s">
        <v>657</v>
      </c>
      <c r="K264" t="s">
        <v>1145</v>
      </c>
      <c r="N264" t="s">
        <v>657</v>
      </c>
      <c r="O264" s="608" t="s">
        <v>486</v>
      </c>
      <c r="P264" s="609">
        <v>26000</v>
      </c>
      <c r="R264" s="608">
        <v>8855869</v>
      </c>
    </row>
    <row r="265" spans="1:18">
      <c r="A265" s="388">
        <v>44971</v>
      </c>
      <c r="B265">
        <v>555</v>
      </c>
      <c r="C265">
        <v>131</v>
      </c>
      <c r="D265" t="s">
        <v>651</v>
      </c>
      <c r="E265">
        <v>20</v>
      </c>
      <c r="F265" t="s">
        <v>389</v>
      </c>
      <c r="I265" t="s">
        <v>654</v>
      </c>
      <c r="J265" t="s">
        <v>657</v>
      </c>
      <c r="K265" t="s">
        <v>1146</v>
      </c>
      <c r="N265" t="s">
        <v>657</v>
      </c>
      <c r="O265" s="608" t="s">
        <v>486</v>
      </c>
      <c r="P265" s="612">
        <v>60000</v>
      </c>
      <c r="R265" s="608">
        <v>8915869</v>
      </c>
    </row>
    <row r="266" spans="1:18">
      <c r="A266" s="388">
        <v>44971</v>
      </c>
      <c r="B266">
        <v>561</v>
      </c>
      <c r="C266">
        <v>131</v>
      </c>
      <c r="D266" t="s">
        <v>651</v>
      </c>
      <c r="E266">
        <v>20</v>
      </c>
      <c r="F266" t="s">
        <v>389</v>
      </c>
      <c r="I266" t="s">
        <v>654</v>
      </c>
      <c r="J266" t="s">
        <v>657</v>
      </c>
      <c r="K266" t="s">
        <v>1147</v>
      </c>
      <c r="N266" t="s">
        <v>657</v>
      </c>
      <c r="O266" s="608" t="s">
        <v>486</v>
      </c>
      <c r="P266" s="609">
        <v>50000</v>
      </c>
      <c r="R266" s="608">
        <v>8965869</v>
      </c>
    </row>
    <row r="267" spans="1:18">
      <c r="A267" s="388">
        <v>44972</v>
      </c>
      <c r="B267">
        <v>565</v>
      </c>
      <c r="C267">
        <v>131</v>
      </c>
      <c r="D267" t="s">
        <v>651</v>
      </c>
      <c r="E267">
        <v>20</v>
      </c>
      <c r="F267" t="s">
        <v>389</v>
      </c>
      <c r="I267" t="s">
        <v>654</v>
      </c>
      <c r="J267" t="s">
        <v>657</v>
      </c>
      <c r="K267" t="s">
        <v>166</v>
      </c>
      <c r="N267" t="s">
        <v>657</v>
      </c>
      <c r="O267" s="608" t="s">
        <v>486</v>
      </c>
      <c r="Q267" s="612">
        <v>450000</v>
      </c>
      <c r="R267" s="608">
        <v>8515869</v>
      </c>
    </row>
    <row r="268" spans="1:18">
      <c r="A268" s="388">
        <v>44972</v>
      </c>
      <c r="B268">
        <v>565</v>
      </c>
      <c r="C268">
        <v>131</v>
      </c>
      <c r="D268" t="s">
        <v>651</v>
      </c>
      <c r="E268">
        <v>20</v>
      </c>
      <c r="F268" t="s">
        <v>389</v>
      </c>
      <c r="I268" t="s">
        <v>654</v>
      </c>
      <c r="J268" t="s">
        <v>657</v>
      </c>
      <c r="K268" t="s">
        <v>1149</v>
      </c>
      <c r="N268" t="s">
        <v>657</v>
      </c>
      <c r="O268" s="608" t="s">
        <v>486</v>
      </c>
      <c r="P268" s="612">
        <v>190400</v>
      </c>
      <c r="R268" s="608">
        <v>8706269</v>
      </c>
    </row>
    <row r="269" spans="1:18">
      <c r="A269" s="388">
        <v>44972</v>
      </c>
      <c r="B269">
        <v>565</v>
      </c>
      <c r="C269">
        <v>131</v>
      </c>
      <c r="D269" t="s">
        <v>651</v>
      </c>
      <c r="E269">
        <v>20</v>
      </c>
      <c r="F269" t="s">
        <v>389</v>
      </c>
      <c r="I269" t="s">
        <v>654</v>
      </c>
      <c r="J269" t="s">
        <v>657</v>
      </c>
      <c r="K269" t="s">
        <v>1149</v>
      </c>
      <c r="N269" t="s">
        <v>657</v>
      </c>
      <c r="O269" s="608" t="s">
        <v>486</v>
      </c>
      <c r="P269" s="612">
        <v>32840</v>
      </c>
      <c r="R269" s="608">
        <v>8739109</v>
      </c>
    </row>
    <row r="270" spans="1:18">
      <c r="A270" s="388">
        <v>44972</v>
      </c>
      <c r="B270">
        <v>565</v>
      </c>
      <c r="C270">
        <v>131</v>
      </c>
      <c r="D270" t="s">
        <v>651</v>
      </c>
      <c r="E270">
        <v>20</v>
      </c>
      <c r="F270" t="s">
        <v>389</v>
      </c>
      <c r="I270" t="s">
        <v>654</v>
      </c>
      <c r="J270" t="s">
        <v>657</v>
      </c>
      <c r="K270" t="s">
        <v>1149</v>
      </c>
      <c r="N270" t="s">
        <v>657</v>
      </c>
      <c r="O270" s="608" t="s">
        <v>486</v>
      </c>
      <c r="P270" s="612">
        <v>10080</v>
      </c>
      <c r="R270" s="608">
        <v>8749189</v>
      </c>
    </row>
    <row r="271" spans="1:18">
      <c r="A271" s="388">
        <v>44972</v>
      </c>
      <c r="B271">
        <v>565</v>
      </c>
      <c r="C271">
        <v>131</v>
      </c>
      <c r="D271" t="s">
        <v>651</v>
      </c>
      <c r="E271">
        <v>20</v>
      </c>
      <c r="F271" t="s">
        <v>389</v>
      </c>
      <c r="I271" t="s">
        <v>654</v>
      </c>
      <c r="J271" t="s">
        <v>657</v>
      </c>
      <c r="K271" t="s">
        <v>1149</v>
      </c>
      <c r="N271" t="s">
        <v>657</v>
      </c>
      <c r="O271" s="608" t="s">
        <v>486</v>
      </c>
      <c r="P271" s="612">
        <v>1680</v>
      </c>
      <c r="R271" s="608">
        <v>8750869</v>
      </c>
    </row>
    <row r="272" spans="1:18">
      <c r="A272" s="388">
        <v>44972</v>
      </c>
      <c r="B272">
        <v>565</v>
      </c>
      <c r="C272">
        <v>131</v>
      </c>
      <c r="D272" t="s">
        <v>651</v>
      </c>
      <c r="E272">
        <v>20</v>
      </c>
      <c r="F272" t="s">
        <v>389</v>
      </c>
      <c r="I272" t="s">
        <v>654</v>
      </c>
      <c r="J272" t="s">
        <v>657</v>
      </c>
      <c r="K272" t="s">
        <v>1149</v>
      </c>
      <c r="N272" t="s">
        <v>657</v>
      </c>
      <c r="O272" s="608" t="s">
        <v>486</v>
      </c>
      <c r="P272" s="612">
        <v>6760</v>
      </c>
      <c r="R272" s="608">
        <v>8757629</v>
      </c>
    </row>
    <row r="273" spans="1:18">
      <c r="A273" s="388">
        <v>44972</v>
      </c>
      <c r="B273">
        <v>565</v>
      </c>
      <c r="C273">
        <v>131</v>
      </c>
      <c r="D273" t="s">
        <v>651</v>
      </c>
      <c r="E273">
        <v>20</v>
      </c>
      <c r="F273" t="s">
        <v>389</v>
      </c>
      <c r="I273" t="s">
        <v>654</v>
      </c>
      <c r="J273" t="s">
        <v>657</v>
      </c>
      <c r="K273" t="s">
        <v>1149</v>
      </c>
      <c r="N273" t="s">
        <v>657</v>
      </c>
      <c r="O273" s="608" t="s">
        <v>486</v>
      </c>
      <c r="P273" s="612">
        <v>1190</v>
      </c>
      <c r="R273" s="608">
        <v>8758819</v>
      </c>
    </row>
    <row r="274" spans="1:18">
      <c r="A274" s="388">
        <v>44972</v>
      </c>
      <c r="B274">
        <v>565</v>
      </c>
      <c r="C274">
        <v>131</v>
      </c>
      <c r="D274" t="s">
        <v>651</v>
      </c>
      <c r="E274">
        <v>20</v>
      </c>
      <c r="F274" t="s">
        <v>389</v>
      </c>
      <c r="I274" t="s">
        <v>654</v>
      </c>
      <c r="J274" t="s">
        <v>657</v>
      </c>
      <c r="K274" t="s">
        <v>1149</v>
      </c>
      <c r="N274" t="s">
        <v>657</v>
      </c>
      <c r="O274" s="608" t="s">
        <v>486</v>
      </c>
      <c r="P274" s="612">
        <v>5470</v>
      </c>
      <c r="R274" s="608">
        <v>8764289</v>
      </c>
    </row>
    <row r="275" spans="1:18">
      <c r="A275" s="388">
        <v>44972</v>
      </c>
      <c r="B275">
        <v>565</v>
      </c>
      <c r="C275">
        <v>131</v>
      </c>
      <c r="D275" t="s">
        <v>651</v>
      </c>
      <c r="E275">
        <v>20</v>
      </c>
      <c r="F275" t="s">
        <v>389</v>
      </c>
      <c r="I275" t="s">
        <v>654</v>
      </c>
      <c r="J275" t="s">
        <v>657</v>
      </c>
      <c r="K275" t="s">
        <v>1149</v>
      </c>
      <c r="N275" t="s">
        <v>657</v>
      </c>
      <c r="O275" s="608" t="s">
        <v>486</v>
      </c>
      <c r="P275" s="612">
        <v>640</v>
      </c>
      <c r="R275" s="608">
        <v>8764929</v>
      </c>
    </row>
    <row r="276" spans="1:18">
      <c r="A276" s="388">
        <v>44972</v>
      </c>
      <c r="B276">
        <v>565</v>
      </c>
      <c r="C276">
        <v>131</v>
      </c>
      <c r="D276" t="s">
        <v>651</v>
      </c>
      <c r="E276">
        <v>20</v>
      </c>
      <c r="F276" t="s">
        <v>389</v>
      </c>
      <c r="I276" t="s">
        <v>654</v>
      </c>
      <c r="J276" t="s">
        <v>657</v>
      </c>
      <c r="K276" t="s">
        <v>1149</v>
      </c>
      <c r="N276" t="s">
        <v>657</v>
      </c>
      <c r="O276" s="608" t="s">
        <v>486</v>
      </c>
      <c r="P276" s="612">
        <v>10200</v>
      </c>
      <c r="R276" s="608">
        <v>8775129</v>
      </c>
    </row>
    <row r="277" spans="1:18">
      <c r="A277" s="388">
        <v>44972</v>
      </c>
      <c r="B277">
        <v>565</v>
      </c>
      <c r="C277">
        <v>131</v>
      </c>
      <c r="D277" t="s">
        <v>651</v>
      </c>
      <c r="E277">
        <v>20</v>
      </c>
      <c r="F277" t="s">
        <v>389</v>
      </c>
      <c r="I277" t="s">
        <v>654</v>
      </c>
      <c r="J277" t="s">
        <v>657</v>
      </c>
      <c r="K277" t="s">
        <v>163</v>
      </c>
      <c r="N277" t="s">
        <v>657</v>
      </c>
      <c r="O277" s="608" t="s">
        <v>486</v>
      </c>
      <c r="P277" s="612">
        <v>1460</v>
      </c>
      <c r="R277" s="608">
        <v>8776589</v>
      </c>
    </row>
    <row r="278" spans="1:18">
      <c r="A278" s="388">
        <v>44972</v>
      </c>
      <c r="B278">
        <v>565</v>
      </c>
      <c r="C278">
        <v>131</v>
      </c>
      <c r="D278" t="s">
        <v>651</v>
      </c>
      <c r="E278">
        <v>20</v>
      </c>
      <c r="F278" t="s">
        <v>389</v>
      </c>
      <c r="I278" t="s">
        <v>654</v>
      </c>
      <c r="J278" t="s">
        <v>657</v>
      </c>
      <c r="K278" t="s">
        <v>1150</v>
      </c>
      <c r="N278" t="s">
        <v>657</v>
      </c>
      <c r="O278" s="608" t="s">
        <v>486</v>
      </c>
      <c r="P278" s="612">
        <v>800</v>
      </c>
      <c r="R278" s="608">
        <v>8777389</v>
      </c>
    </row>
    <row r="279" spans="1:18">
      <c r="A279" s="388">
        <v>44972</v>
      </c>
      <c r="B279">
        <v>565</v>
      </c>
      <c r="C279">
        <v>131</v>
      </c>
      <c r="D279" t="s">
        <v>651</v>
      </c>
      <c r="E279">
        <v>20</v>
      </c>
      <c r="F279" t="s">
        <v>389</v>
      </c>
      <c r="I279" t="s">
        <v>654</v>
      </c>
      <c r="J279" t="s">
        <v>657</v>
      </c>
      <c r="K279" t="s">
        <v>1152</v>
      </c>
      <c r="N279" t="s">
        <v>657</v>
      </c>
      <c r="O279" s="608" t="s">
        <v>486</v>
      </c>
      <c r="P279" s="612">
        <v>77900</v>
      </c>
      <c r="R279" s="608">
        <v>8855289</v>
      </c>
    </row>
    <row r="280" spans="1:18">
      <c r="A280" s="388">
        <v>44972</v>
      </c>
      <c r="B280">
        <v>565</v>
      </c>
      <c r="C280">
        <v>131</v>
      </c>
      <c r="D280" t="s">
        <v>651</v>
      </c>
      <c r="E280">
        <v>20</v>
      </c>
      <c r="F280" t="s">
        <v>389</v>
      </c>
      <c r="I280" t="s">
        <v>654</v>
      </c>
      <c r="J280" t="s">
        <v>657</v>
      </c>
      <c r="K280" t="s">
        <v>1152</v>
      </c>
      <c r="N280" t="s">
        <v>657</v>
      </c>
      <c r="O280" s="608" t="s">
        <v>486</v>
      </c>
      <c r="P280" s="612">
        <v>14200</v>
      </c>
      <c r="R280" s="608">
        <v>8869489</v>
      </c>
    </row>
    <row r="281" spans="1:18">
      <c r="A281" s="388">
        <v>44972</v>
      </c>
      <c r="B281">
        <v>565</v>
      </c>
      <c r="C281">
        <v>131</v>
      </c>
      <c r="D281" t="s">
        <v>651</v>
      </c>
      <c r="E281">
        <v>20</v>
      </c>
      <c r="F281" t="s">
        <v>389</v>
      </c>
      <c r="I281" t="s">
        <v>654</v>
      </c>
      <c r="J281" t="s">
        <v>657</v>
      </c>
      <c r="K281" t="s">
        <v>355</v>
      </c>
      <c r="N281" t="s">
        <v>657</v>
      </c>
      <c r="O281" s="608" t="s">
        <v>486</v>
      </c>
      <c r="P281" s="612">
        <v>8800</v>
      </c>
      <c r="R281" s="608">
        <v>8878289</v>
      </c>
    </row>
    <row r="282" spans="1:18">
      <c r="A282" s="388">
        <v>44972</v>
      </c>
      <c r="B282">
        <v>565</v>
      </c>
      <c r="C282">
        <v>131</v>
      </c>
      <c r="D282" t="s">
        <v>651</v>
      </c>
      <c r="E282">
        <v>20</v>
      </c>
      <c r="F282" t="s">
        <v>389</v>
      </c>
      <c r="I282" t="s">
        <v>654</v>
      </c>
      <c r="J282" t="s">
        <v>657</v>
      </c>
      <c r="K282" t="s">
        <v>355</v>
      </c>
      <c r="N282" t="s">
        <v>657</v>
      </c>
      <c r="O282" s="608" t="s">
        <v>486</v>
      </c>
      <c r="P282" s="612">
        <v>1600</v>
      </c>
      <c r="R282" s="608">
        <v>8879889</v>
      </c>
    </row>
    <row r="283" spans="1:18">
      <c r="A283" s="388">
        <v>44972</v>
      </c>
      <c r="B283">
        <v>565</v>
      </c>
      <c r="C283">
        <v>131</v>
      </c>
      <c r="D283" t="s">
        <v>651</v>
      </c>
      <c r="E283">
        <v>20</v>
      </c>
      <c r="F283" t="s">
        <v>389</v>
      </c>
      <c r="I283" t="s">
        <v>654</v>
      </c>
      <c r="J283" t="s">
        <v>657</v>
      </c>
      <c r="K283" t="s">
        <v>1153</v>
      </c>
      <c r="N283" t="s">
        <v>657</v>
      </c>
      <c r="O283" s="608" t="s">
        <v>486</v>
      </c>
      <c r="P283" s="612">
        <v>11000</v>
      </c>
      <c r="R283" s="608">
        <v>8890889</v>
      </c>
    </row>
    <row r="284" spans="1:18">
      <c r="A284" s="388">
        <v>44972</v>
      </c>
      <c r="B284">
        <v>565</v>
      </c>
      <c r="C284">
        <v>131</v>
      </c>
      <c r="D284" t="s">
        <v>651</v>
      </c>
      <c r="E284">
        <v>20</v>
      </c>
      <c r="F284" t="s">
        <v>389</v>
      </c>
      <c r="I284" t="s">
        <v>654</v>
      </c>
      <c r="J284" t="s">
        <v>657</v>
      </c>
      <c r="K284" t="s">
        <v>1153</v>
      </c>
      <c r="N284" t="s">
        <v>657</v>
      </c>
      <c r="O284" s="608" t="s">
        <v>486</v>
      </c>
      <c r="P284" s="612">
        <v>2000</v>
      </c>
      <c r="R284" s="608">
        <v>8892889</v>
      </c>
    </row>
    <row r="285" spans="1:18">
      <c r="A285" s="388">
        <v>44972</v>
      </c>
      <c r="B285">
        <v>565</v>
      </c>
      <c r="C285">
        <v>131</v>
      </c>
      <c r="D285" t="s">
        <v>651</v>
      </c>
      <c r="E285">
        <v>20</v>
      </c>
      <c r="F285" t="s">
        <v>389</v>
      </c>
      <c r="I285" t="s">
        <v>654</v>
      </c>
      <c r="J285" t="s">
        <v>657</v>
      </c>
      <c r="K285" t="s">
        <v>1154</v>
      </c>
      <c r="N285" t="s">
        <v>657</v>
      </c>
      <c r="O285" s="608" t="s">
        <v>486</v>
      </c>
      <c r="P285" s="612">
        <v>12000</v>
      </c>
      <c r="R285" s="608">
        <v>8904889</v>
      </c>
    </row>
    <row r="286" spans="1:18">
      <c r="A286" s="388">
        <v>44972</v>
      </c>
      <c r="B286">
        <v>565</v>
      </c>
      <c r="C286">
        <v>131</v>
      </c>
      <c r="D286" t="s">
        <v>651</v>
      </c>
      <c r="E286">
        <v>20</v>
      </c>
      <c r="F286" t="s">
        <v>389</v>
      </c>
      <c r="I286" t="s">
        <v>654</v>
      </c>
      <c r="J286" t="s">
        <v>657</v>
      </c>
      <c r="K286" t="s">
        <v>711</v>
      </c>
      <c r="N286" t="s">
        <v>657</v>
      </c>
      <c r="O286" s="608" t="s">
        <v>486</v>
      </c>
      <c r="P286" s="612">
        <v>3000</v>
      </c>
      <c r="R286" s="608">
        <v>8907889</v>
      </c>
    </row>
    <row r="287" spans="1:18">
      <c r="A287" s="388">
        <v>44984</v>
      </c>
      <c r="B287">
        <v>578</v>
      </c>
      <c r="C287">
        <v>131</v>
      </c>
      <c r="D287" t="s">
        <v>651</v>
      </c>
      <c r="E287">
        <v>20</v>
      </c>
      <c r="F287" t="s">
        <v>389</v>
      </c>
      <c r="I287" t="s">
        <v>654</v>
      </c>
      <c r="J287" t="s">
        <v>657</v>
      </c>
      <c r="K287" t="s">
        <v>1155</v>
      </c>
      <c r="N287" t="s">
        <v>657</v>
      </c>
      <c r="O287" s="608" t="s">
        <v>486</v>
      </c>
      <c r="P287" s="612">
        <v>159000</v>
      </c>
      <c r="R287" s="608">
        <v>9066889</v>
      </c>
    </row>
    <row r="288" spans="1:18">
      <c r="K288" t="s">
        <v>580</v>
      </c>
      <c r="P288" s="608">
        <v>2640805</v>
      </c>
      <c r="Q288" s="608">
        <v>2148000</v>
      </c>
    </row>
    <row r="289" spans="1:18">
      <c r="A289" s="388">
        <v>44986</v>
      </c>
      <c r="B289">
        <v>583</v>
      </c>
      <c r="C289">
        <v>131</v>
      </c>
      <c r="D289" t="s">
        <v>651</v>
      </c>
      <c r="E289">
        <v>20</v>
      </c>
      <c r="F289" t="s">
        <v>389</v>
      </c>
      <c r="I289" t="s">
        <v>654</v>
      </c>
      <c r="J289" t="s">
        <v>657</v>
      </c>
      <c r="K289" t="s">
        <v>1156</v>
      </c>
      <c r="N289" t="s">
        <v>657</v>
      </c>
      <c r="O289" s="608" t="s">
        <v>486</v>
      </c>
      <c r="P289" s="609">
        <v>50000</v>
      </c>
      <c r="R289" s="608">
        <v>9116889</v>
      </c>
    </row>
    <row r="290" spans="1:18">
      <c r="A290" s="388">
        <v>44986</v>
      </c>
      <c r="B290">
        <v>584</v>
      </c>
      <c r="C290">
        <v>131</v>
      </c>
      <c r="D290" t="s">
        <v>651</v>
      </c>
      <c r="E290">
        <v>20</v>
      </c>
      <c r="F290" t="s">
        <v>389</v>
      </c>
      <c r="I290" t="s">
        <v>654</v>
      </c>
      <c r="J290" t="s">
        <v>657</v>
      </c>
      <c r="K290" t="s">
        <v>1157</v>
      </c>
      <c r="N290" t="s">
        <v>657</v>
      </c>
      <c r="O290" s="608" t="s">
        <v>486</v>
      </c>
      <c r="P290" s="612">
        <v>200000</v>
      </c>
      <c r="R290" s="608">
        <v>9316889</v>
      </c>
    </row>
    <row r="291" spans="1:18">
      <c r="A291" s="388">
        <v>44986</v>
      </c>
      <c r="B291">
        <v>585</v>
      </c>
      <c r="C291">
        <v>131</v>
      </c>
      <c r="D291" t="s">
        <v>651</v>
      </c>
      <c r="E291">
        <v>20</v>
      </c>
      <c r="F291" t="s">
        <v>389</v>
      </c>
      <c r="I291" t="s">
        <v>654</v>
      </c>
      <c r="J291" t="s">
        <v>657</v>
      </c>
      <c r="K291" t="s">
        <v>987</v>
      </c>
      <c r="N291" t="s">
        <v>657</v>
      </c>
      <c r="O291" s="608" t="s">
        <v>486</v>
      </c>
      <c r="P291" s="609">
        <v>250000</v>
      </c>
      <c r="R291" s="608">
        <v>9566889</v>
      </c>
    </row>
    <row r="292" spans="1:18">
      <c r="A292" s="388">
        <v>44986</v>
      </c>
      <c r="B292">
        <v>586</v>
      </c>
      <c r="C292">
        <v>131</v>
      </c>
      <c r="D292" t="s">
        <v>651</v>
      </c>
      <c r="E292">
        <v>20</v>
      </c>
      <c r="F292" t="s">
        <v>389</v>
      </c>
      <c r="I292" t="s">
        <v>654</v>
      </c>
      <c r="J292" t="s">
        <v>657</v>
      </c>
      <c r="K292" t="s">
        <v>78</v>
      </c>
      <c r="N292" t="s">
        <v>657</v>
      </c>
      <c r="O292" s="608" t="s">
        <v>486</v>
      </c>
      <c r="P292" s="609">
        <v>150000</v>
      </c>
      <c r="R292" s="608">
        <v>9716889</v>
      </c>
    </row>
    <row r="293" spans="1:18">
      <c r="A293" s="388">
        <v>44988</v>
      </c>
      <c r="B293">
        <v>588</v>
      </c>
      <c r="C293">
        <v>131</v>
      </c>
      <c r="D293" t="s">
        <v>651</v>
      </c>
      <c r="E293">
        <v>20</v>
      </c>
      <c r="F293" t="s">
        <v>389</v>
      </c>
      <c r="I293" t="s">
        <v>654</v>
      </c>
      <c r="J293" t="s">
        <v>657</v>
      </c>
      <c r="K293" t="s">
        <v>1159</v>
      </c>
      <c r="N293" t="s">
        <v>657</v>
      </c>
      <c r="O293" s="608" t="s">
        <v>486</v>
      </c>
      <c r="Q293" s="609">
        <v>26000</v>
      </c>
      <c r="R293" s="608">
        <v>9690889</v>
      </c>
    </row>
    <row r="294" spans="1:18">
      <c r="A294" s="388">
        <v>44988</v>
      </c>
      <c r="B294">
        <v>588</v>
      </c>
      <c r="C294">
        <v>131</v>
      </c>
      <c r="D294" t="s">
        <v>651</v>
      </c>
      <c r="E294">
        <v>20</v>
      </c>
      <c r="F294" t="s">
        <v>389</v>
      </c>
      <c r="I294" t="s">
        <v>654</v>
      </c>
      <c r="J294" t="s">
        <v>657</v>
      </c>
      <c r="K294" t="s">
        <v>1160</v>
      </c>
      <c r="N294" t="s">
        <v>657</v>
      </c>
      <c r="O294" s="608" t="s">
        <v>486</v>
      </c>
      <c r="P294" s="609">
        <v>9100</v>
      </c>
      <c r="R294" s="608">
        <v>9699989</v>
      </c>
    </row>
    <row r="295" spans="1:18">
      <c r="A295" s="388">
        <v>44988</v>
      </c>
      <c r="B295">
        <v>588</v>
      </c>
      <c r="C295">
        <v>131</v>
      </c>
      <c r="D295" t="s">
        <v>651</v>
      </c>
      <c r="E295">
        <v>20</v>
      </c>
      <c r="F295" t="s">
        <v>389</v>
      </c>
      <c r="I295" t="s">
        <v>654</v>
      </c>
      <c r="J295" t="s">
        <v>657</v>
      </c>
      <c r="K295" t="s">
        <v>932</v>
      </c>
      <c r="N295" t="s">
        <v>657</v>
      </c>
      <c r="O295" s="608" t="s">
        <v>486</v>
      </c>
      <c r="P295" s="609">
        <v>4000</v>
      </c>
      <c r="R295" s="608">
        <v>9703989</v>
      </c>
    </row>
    <row r="296" spans="1:18">
      <c r="A296" s="388">
        <v>44988</v>
      </c>
      <c r="B296">
        <v>588</v>
      </c>
      <c r="C296">
        <v>131</v>
      </c>
      <c r="D296" t="s">
        <v>651</v>
      </c>
      <c r="E296">
        <v>20</v>
      </c>
      <c r="F296" t="s">
        <v>389</v>
      </c>
      <c r="I296" t="s">
        <v>654</v>
      </c>
      <c r="J296" t="s">
        <v>657</v>
      </c>
      <c r="K296" t="s">
        <v>1162</v>
      </c>
      <c r="N296" t="s">
        <v>657</v>
      </c>
      <c r="O296" s="608" t="s">
        <v>486</v>
      </c>
      <c r="P296" s="609">
        <v>4000</v>
      </c>
      <c r="R296" s="608">
        <v>9707989</v>
      </c>
    </row>
    <row r="297" spans="1:18">
      <c r="A297" s="388">
        <v>44988</v>
      </c>
      <c r="B297">
        <v>588</v>
      </c>
      <c r="C297">
        <v>131</v>
      </c>
      <c r="D297" t="s">
        <v>651</v>
      </c>
      <c r="E297">
        <v>20</v>
      </c>
      <c r="F297" t="s">
        <v>389</v>
      </c>
      <c r="I297" t="s">
        <v>654</v>
      </c>
      <c r="J297" t="s">
        <v>657</v>
      </c>
      <c r="K297" t="s">
        <v>1163</v>
      </c>
      <c r="N297" t="s">
        <v>657</v>
      </c>
      <c r="O297" s="608" t="s">
        <v>486</v>
      </c>
      <c r="P297" s="609">
        <v>2894</v>
      </c>
      <c r="R297" s="608">
        <v>9710883</v>
      </c>
    </row>
    <row r="298" spans="1:18">
      <c r="A298" s="388">
        <v>44988</v>
      </c>
      <c r="B298">
        <v>589</v>
      </c>
      <c r="C298">
        <v>131</v>
      </c>
      <c r="D298" t="s">
        <v>651</v>
      </c>
      <c r="E298">
        <v>20</v>
      </c>
      <c r="F298" t="s">
        <v>389</v>
      </c>
      <c r="I298" t="s">
        <v>654</v>
      </c>
      <c r="J298" t="s">
        <v>657</v>
      </c>
      <c r="K298" t="s">
        <v>1164</v>
      </c>
      <c r="N298" t="s">
        <v>657</v>
      </c>
      <c r="O298" s="608" t="s">
        <v>486</v>
      </c>
      <c r="Q298" s="609">
        <v>355000</v>
      </c>
      <c r="R298" s="608">
        <v>9355883</v>
      </c>
    </row>
    <row r="299" spans="1:18">
      <c r="A299" s="388">
        <v>44988</v>
      </c>
      <c r="B299">
        <v>589</v>
      </c>
      <c r="C299">
        <v>131</v>
      </c>
      <c r="D299" t="s">
        <v>651</v>
      </c>
      <c r="E299">
        <v>20</v>
      </c>
      <c r="F299" t="s">
        <v>389</v>
      </c>
      <c r="I299" t="s">
        <v>654</v>
      </c>
      <c r="J299" t="s">
        <v>657</v>
      </c>
      <c r="K299" t="s">
        <v>213</v>
      </c>
      <c r="N299" t="s">
        <v>657</v>
      </c>
      <c r="O299" s="608" t="s">
        <v>486</v>
      </c>
      <c r="P299" s="609">
        <v>90950</v>
      </c>
      <c r="R299" s="608">
        <v>9446833</v>
      </c>
    </row>
    <row r="300" spans="1:18">
      <c r="A300" s="388">
        <v>44988</v>
      </c>
      <c r="B300">
        <v>589</v>
      </c>
      <c r="C300">
        <v>131</v>
      </c>
      <c r="D300" t="s">
        <v>651</v>
      </c>
      <c r="E300">
        <v>20</v>
      </c>
      <c r="F300" t="s">
        <v>389</v>
      </c>
      <c r="I300" t="s">
        <v>654</v>
      </c>
      <c r="J300" t="s">
        <v>657</v>
      </c>
      <c r="K300" t="s">
        <v>825</v>
      </c>
      <c r="N300" t="s">
        <v>657</v>
      </c>
      <c r="O300" s="608" t="s">
        <v>486</v>
      </c>
      <c r="P300" s="609">
        <v>73060</v>
      </c>
      <c r="R300" s="608">
        <v>9519893</v>
      </c>
    </row>
    <row r="301" spans="1:18">
      <c r="A301" s="388">
        <v>44988</v>
      </c>
      <c r="B301">
        <v>589</v>
      </c>
      <c r="C301">
        <v>131</v>
      </c>
      <c r="D301" t="s">
        <v>651</v>
      </c>
      <c r="E301">
        <v>20</v>
      </c>
      <c r="F301" t="s">
        <v>389</v>
      </c>
      <c r="I301" t="s">
        <v>654</v>
      </c>
      <c r="J301" t="s">
        <v>657</v>
      </c>
      <c r="K301" t="s">
        <v>1165</v>
      </c>
      <c r="N301" t="s">
        <v>657</v>
      </c>
      <c r="O301" s="608" t="s">
        <v>486</v>
      </c>
      <c r="P301" s="609">
        <v>60000</v>
      </c>
      <c r="R301" s="608">
        <v>9579893</v>
      </c>
    </row>
    <row r="302" spans="1:18">
      <c r="A302" s="388">
        <v>44988</v>
      </c>
      <c r="B302">
        <v>589</v>
      </c>
      <c r="C302">
        <v>131</v>
      </c>
      <c r="D302" t="s">
        <v>651</v>
      </c>
      <c r="E302">
        <v>20</v>
      </c>
      <c r="F302" t="s">
        <v>389</v>
      </c>
      <c r="I302" t="s">
        <v>654</v>
      </c>
      <c r="J302" t="s">
        <v>657</v>
      </c>
      <c r="K302" t="s">
        <v>1166</v>
      </c>
      <c r="N302" t="s">
        <v>657</v>
      </c>
      <c r="O302" s="608" t="s">
        <v>486</v>
      </c>
      <c r="P302" s="609">
        <v>35000</v>
      </c>
      <c r="R302" s="608">
        <v>9614893</v>
      </c>
    </row>
    <row r="303" spans="1:18">
      <c r="A303" s="388">
        <v>44988</v>
      </c>
      <c r="B303">
        <v>589</v>
      </c>
      <c r="C303">
        <v>131</v>
      </c>
      <c r="D303" t="s">
        <v>651</v>
      </c>
      <c r="E303">
        <v>20</v>
      </c>
      <c r="F303" t="s">
        <v>389</v>
      </c>
      <c r="I303" t="s">
        <v>654</v>
      </c>
      <c r="J303" t="s">
        <v>657</v>
      </c>
      <c r="K303" t="s">
        <v>1167</v>
      </c>
      <c r="N303" t="s">
        <v>657</v>
      </c>
      <c r="O303" s="608" t="s">
        <v>486</v>
      </c>
      <c r="P303" s="609">
        <v>7300</v>
      </c>
      <c r="R303" s="608">
        <v>9622193</v>
      </c>
    </row>
    <row r="304" spans="1:18">
      <c r="A304" s="388">
        <v>44988</v>
      </c>
      <c r="B304">
        <v>589</v>
      </c>
      <c r="C304">
        <v>131</v>
      </c>
      <c r="D304" t="s">
        <v>651</v>
      </c>
      <c r="E304">
        <v>20</v>
      </c>
      <c r="F304" t="s">
        <v>389</v>
      </c>
      <c r="I304" t="s">
        <v>654</v>
      </c>
      <c r="J304" t="s">
        <v>657</v>
      </c>
      <c r="K304" t="s">
        <v>1167</v>
      </c>
      <c r="N304" t="s">
        <v>657</v>
      </c>
      <c r="O304" s="608" t="s">
        <v>486</v>
      </c>
      <c r="P304" s="609">
        <v>7300</v>
      </c>
      <c r="R304" s="608">
        <v>9629493</v>
      </c>
    </row>
    <row r="305" spans="1:18">
      <c r="A305" s="388">
        <v>44988</v>
      </c>
      <c r="B305">
        <v>589</v>
      </c>
      <c r="C305">
        <v>131</v>
      </c>
      <c r="D305" t="s">
        <v>651</v>
      </c>
      <c r="E305">
        <v>20</v>
      </c>
      <c r="F305" t="s">
        <v>389</v>
      </c>
      <c r="I305" t="s">
        <v>654</v>
      </c>
      <c r="J305" t="s">
        <v>657</v>
      </c>
      <c r="K305" t="s">
        <v>1169</v>
      </c>
      <c r="N305" t="s">
        <v>657</v>
      </c>
      <c r="O305" s="608" t="s">
        <v>486</v>
      </c>
      <c r="P305" s="609">
        <v>1160</v>
      </c>
      <c r="R305" s="608">
        <v>9630653</v>
      </c>
    </row>
    <row r="306" spans="1:18">
      <c r="A306" s="388">
        <v>44988</v>
      </c>
      <c r="B306">
        <v>589</v>
      </c>
      <c r="C306">
        <v>131</v>
      </c>
      <c r="D306" t="s">
        <v>651</v>
      </c>
      <c r="E306">
        <v>20</v>
      </c>
      <c r="F306" t="s">
        <v>389</v>
      </c>
      <c r="I306" t="s">
        <v>654</v>
      </c>
      <c r="J306" t="s">
        <v>657</v>
      </c>
      <c r="K306" t="s">
        <v>1170</v>
      </c>
      <c r="N306" t="s">
        <v>657</v>
      </c>
      <c r="O306" s="608" t="s">
        <v>486</v>
      </c>
      <c r="P306" s="609">
        <v>3650</v>
      </c>
      <c r="R306" s="608">
        <v>9634303</v>
      </c>
    </row>
    <row r="307" spans="1:18">
      <c r="A307" s="388">
        <v>44988</v>
      </c>
      <c r="B307">
        <v>589</v>
      </c>
      <c r="C307">
        <v>131</v>
      </c>
      <c r="D307" t="s">
        <v>651</v>
      </c>
      <c r="E307">
        <v>20</v>
      </c>
      <c r="F307" t="s">
        <v>389</v>
      </c>
      <c r="I307" t="s">
        <v>654</v>
      </c>
      <c r="J307" t="s">
        <v>657</v>
      </c>
      <c r="K307" t="s">
        <v>1171</v>
      </c>
      <c r="N307" t="s">
        <v>657</v>
      </c>
      <c r="O307" s="608" t="s">
        <v>486</v>
      </c>
      <c r="P307" s="609">
        <v>15377</v>
      </c>
      <c r="R307" s="608">
        <v>9649680</v>
      </c>
    </row>
    <row r="308" spans="1:18">
      <c r="A308" s="388">
        <v>44988</v>
      </c>
      <c r="B308">
        <v>589</v>
      </c>
      <c r="C308">
        <v>131</v>
      </c>
      <c r="D308" t="s">
        <v>651</v>
      </c>
      <c r="E308">
        <v>20</v>
      </c>
      <c r="F308" t="s">
        <v>389</v>
      </c>
      <c r="I308" t="s">
        <v>654</v>
      </c>
      <c r="J308" t="s">
        <v>657</v>
      </c>
      <c r="K308" t="s">
        <v>1172</v>
      </c>
      <c r="N308" t="s">
        <v>657</v>
      </c>
      <c r="O308" s="608" t="s">
        <v>486</v>
      </c>
      <c r="P308" s="609">
        <v>38470</v>
      </c>
      <c r="R308" s="608">
        <v>9688150</v>
      </c>
    </row>
    <row r="309" spans="1:18">
      <c r="A309" s="388">
        <v>44988</v>
      </c>
      <c r="B309">
        <v>590</v>
      </c>
      <c r="C309">
        <v>131</v>
      </c>
      <c r="D309" t="s">
        <v>651</v>
      </c>
      <c r="E309">
        <v>20</v>
      </c>
      <c r="F309" t="s">
        <v>389</v>
      </c>
      <c r="I309" t="s">
        <v>654</v>
      </c>
      <c r="J309" t="s">
        <v>657</v>
      </c>
      <c r="K309" t="s">
        <v>1173</v>
      </c>
      <c r="N309" t="s">
        <v>657</v>
      </c>
      <c r="O309" s="608" t="s">
        <v>486</v>
      </c>
      <c r="Q309" s="612">
        <v>60000</v>
      </c>
      <c r="R309" s="608">
        <v>9628150</v>
      </c>
    </row>
    <row r="310" spans="1:18">
      <c r="A310" s="388">
        <v>44988</v>
      </c>
      <c r="B310">
        <v>590</v>
      </c>
      <c r="C310">
        <v>131</v>
      </c>
      <c r="D310" t="s">
        <v>651</v>
      </c>
      <c r="E310">
        <v>20</v>
      </c>
      <c r="F310" t="s">
        <v>389</v>
      </c>
      <c r="I310" t="s">
        <v>654</v>
      </c>
      <c r="J310" t="s">
        <v>657</v>
      </c>
      <c r="K310" t="s">
        <v>1174</v>
      </c>
      <c r="N310" t="s">
        <v>657</v>
      </c>
      <c r="O310" s="608" t="s">
        <v>486</v>
      </c>
      <c r="P310" s="612">
        <v>24120</v>
      </c>
      <c r="R310" s="608">
        <v>9652270</v>
      </c>
    </row>
    <row r="311" spans="1:18">
      <c r="A311" s="388">
        <v>44988</v>
      </c>
      <c r="B311">
        <v>590</v>
      </c>
      <c r="C311">
        <v>131</v>
      </c>
      <c r="D311" t="s">
        <v>651</v>
      </c>
      <c r="E311">
        <v>20</v>
      </c>
      <c r="F311" t="s">
        <v>389</v>
      </c>
      <c r="I311" t="s">
        <v>654</v>
      </c>
      <c r="J311" t="s">
        <v>657</v>
      </c>
      <c r="K311" t="s">
        <v>1174</v>
      </c>
      <c r="N311" t="s">
        <v>657</v>
      </c>
      <c r="O311" s="608" t="s">
        <v>486</v>
      </c>
      <c r="P311" s="612">
        <v>24560</v>
      </c>
      <c r="R311" s="608">
        <v>9676830</v>
      </c>
    </row>
    <row r="312" spans="1:18">
      <c r="A312" s="388">
        <v>44988</v>
      </c>
      <c r="B312">
        <v>590</v>
      </c>
      <c r="C312">
        <v>131</v>
      </c>
      <c r="D312" t="s">
        <v>651</v>
      </c>
      <c r="E312">
        <v>20</v>
      </c>
      <c r="F312" t="s">
        <v>389</v>
      </c>
      <c r="I312" t="s">
        <v>654</v>
      </c>
      <c r="J312" t="s">
        <v>657</v>
      </c>
      <c r="K312" t="s">
        <v>1175</v>
      </c>
      <c r="N312" t="s">
        <v>657</v>
      </c>
      <c r="O312" s="608" t="s">
        <v>486</v>
      </c>
      <c r="P312" s="612">
        <v>5460</v>
      </c>
      <c r="R312" s="608">
        <v>9682290</v>
      </c>
    </row>
    <row r="313" spans="1:18">
      <c r="A313" s="388">
        <v>44988</v>
      </c>
      <c r="B313">
        <v>591</v>
      </c>
      <c r="C313">
        <v>131</v>
      </c>
      <c r="D313" t="s">
        <v>651</v>
      </c>
      <c r="E313">
        <v>20</v>
      </c>
      <c r="F313" t="s">
        <v>389</v>
      </c>
      <c r="I313" t="s">
        <v>654</v>
      </c>
      <c r="J313" t="s">
        <v>657</v>
      </c>
      <c r="K313" t="s">
        <v>19</v>
      </c>
      <c r="N313" t="s">
        <v>657</v>
      </c>
      <c r="O313" s="608" t="s">
        <v>486</v>
      </c>
      <c r="Q313" s="612">
        <v>159000</v>
      </c>
      <c r="R313" s="608">
        <v>9523290</v>
      </c>
    </row>
    <row r="314" spans="1:18">
      <c r="A314" s="388">
        <v>44988</v>
      </c>
      <c r="B314">
        <v>591</v>
      </c>
      <c r="C314">
        <v>131</v>
      </c>
      <c r="D314" t="s">
        <v>651</v>
      </c>
      <c r="E314">
        <v>20</v>
      </c>
      <c r="F314" t="s">
        <v>389</v>
      </c>
      <c r="I314" t="s">
        <v>654</v>
      </c>
      <c r="J314" t="s">
        <v>657</v>
      </c>
      <c r="K314" t="s">
        <v>687</v>
      </c>
      <c r="N314" t="s">
        <v>657</v>
      </c>
      <c r="O314" s="608" t="s">
        <v>486</v>
      </c>
      <c r="P314" s="612">
        <v>31620</v>
      </c>
      <c r="R314" s="608">
        <v>9554910</v>
      </c>
    </row>
    <row r="315" spans="1:18">
      <c r="A315" s="388">
        <v>44988</v>
      </c>
      <c r="B315">
        <v>591</v>
      </c>
      <c r="C315">
        <v>131</v>
      </c>
      <c r="D315" t="s">
        <v>651</v>
      </c>
      <c r="E315">
        <v>20</v>
      </c>
      <c r="F315" t="s">
        <v>389</v>
      </c>
      <c r="I315" t="s">
        <v>654</v>
      </c>
      <c r="J315" t="s">
        <v>657</v>
      </c>
      <c r="K315" t="s">
        <v>687</v>
      </c>
      <c r="N315" t="s">
        <v>657</v>
      </c>
      <c r="O315" s="608" t="s">
        <v>486</v>
      </c>
      <c r="P315" s="612">
        <v>3920</v>
      </c>
      <c r="R315" s="608">
        <v>9558830</v>
      </c>
    </row>
    <row r="316" spans="1:18">
      <c r="A316" s="388">
        <v>44988</v>
      </c>
      <c r="B316">
        <v>591</v>
      </c>
      <c r="C316">
        <v>131</v>
      </c>
      <c r="D316" t="s">
        <v>651</v>
      </c>
      <c r="E316">
        <v>20</v>
      </c>
      <c r="F316" t="s">
        <v>389</v>
      </c>
      <c r="I316" t="s">
        <v>654</v>
      </c>
      <c r="J316" t="s">
        <v>657</v>
      </c>
      <c r="K316" t="s">
        <v>687</v>
      </c>
      <c r="N316" t="s">
        <v>657</v>
      </c>
      <c r="O316" s="608" t="s">
        <v>486</v>
      </c>
      <c r="P316" s="612">
        <v>33660</v>
      </c>
      <c r="R316" s="608">
        <v>9592490</v>
      </c>
    </row>
    <row r="317" spans="1:18">
      <c r="A317" s="388">
        <v>44988</v>
      </c>
      <c r="B317">
        <v>591</v>
      </c>
      <c r="C317">
        <v>131</v>
      </c>
      <c r="D317" t="s">
        <v>651</v>
      </c>
      <c r="E317">
        <v>20</v>
      </c>
      <c r="F317" t="s">
        <v>389</v>
      </c>
      <c r="I317" t="s">
        <v>654</v>
      </c>
      <c r="J317" t="s">
        <v>657</v>
      </c>
      <c r="K317" t="s">
        <v>687</v>
      </c>
      <c r="N317" t="s">
        <v>657</v>
      </c>
      <c r="O317" s="608" t="s">
        <v>486</v>
      </c>
      <c r="P317" s="612">
        <v>2520</v>
      </c>
      <c r="R317" s="608">
        <v>9595010</v>
      </c>
    </row>
    <row r="318" spans="1:18">
      <c r="A318" s="388">
        <v>44988</v>
      </c>
      <c r="B318">
        <v>591</v>
      </c>
      <c r="C318">
        <v>131</v>
      </c>
      <c r="D318" t="s">
        <v>651</v>
      </c>
      <c r="E318">
        <v>20</v>
      </c>
      <c r="F318" t="s">
        <v>389</v>
      </c>
      <c r="I318" t="s">
        <v>654</v>
      </c>
      <c r="J318" t="s">
        <v>657</v>
      </c>
      <c r="K318" t="s">
        <v>301</v>
      </c>
      <c r="N318" t="s">
        <v>657</v>
      </c>
      <c r="O318" s="608" t="s">
        <v>486</v>
      </c>
      <c r="P318" s="612">
        <v>63600</v>
      </c>
      <c r="R318" s="608">
        <v>9658610</v>
      </c>
    </row>
    <row r="319" spans="1:18">
      <c r="A319" s="388">
        <v>44988</v>
      </c>
      <c r="B319">
        <v>591</v>
      </c>
      <c r="C319">
        <v>131</v>
      </c>
      <c r="D319" t="s">
        <v>651</v>
      </c>
      <c r="E319">
        <v>20</v>
      </c>
      <c r="F319" t="s">
        <v>389</v>
      </c>
      <c r="I319" t="s">
        <v>654</v>
      </c>
      <c r="J319" t="s">
        <v>657</v>
      </c>
      <c r="K319" t="s">
        <v>1176</v>
      </c>
      <c r="N319" t="s">
        <v>657</v>
      </c>
      <c r="O319" s="608" t="s">
        <v>486</v>
      </c>
      <c r="P319" s="612">
        <v>6400</v>
      </c>
      <c r="R319" s="608">
        <v>9665010</v>
      </c>
    </row>
    <row r="320" spans="1:18">
      <c r="A320" s="388">
        <v>44988</v>
      </c>
      <c r="B320">
        <v>591</v>
      </c>
      <c r="C320">
        <v>131</v>
      </c>
      <c r="D320" t="s">
        <v>651</v>
      </c>
      <c r="E320">
        <v>20</v>
      </c>
      <c r="F320" t="s">
        <v>389</v>
      </c>
      <c r="I320" t="s">
        <v>654</v>
      </c>
      <c r="J320" t="s">
        <v>657</v>
      </c>
      <c r="K320" t="s">
        <v>1177</v>
      </c>
      <c r="N320" t="s">
        <v>657</v>
      </c>
      <c r="O320" s="608" t="s">
        <v>486</v>
      </c>
      <c r="P320" s="612">
        <v>6000</v>
      </c>
      <c r="R320" s="608">
        <v>9671010</v>
      </c>
    </row>
    <row r="321" spans="1:18">
      <c r="A321" s="388">
        <v>44994</v>
      </c>
      <c r="B321">
        <v>592</v>
      </c>
      <c r="C321">
        <v>131</v>
      </c>
      <c r="D321" t="s">
        <v>651</v>
      </c>
      <c r="E321">
        <v>20</v>
      </c>
      <c r="F321" t="s">
        <v>389</v>
      </c>
      <c r="I321" t="s">
        <v>654</v>
      </c>
      <c r="J321" t="s">
        <v>657</v>
      </c>
      <c r="K321" t="s">
        <v>1036</v>
      </c>
      <c r="N321" t="s">
        <v>657</v>
      </c>
      <c r="O321" s="608" t="s">
        <v>486</v>
      </c>
      <c r="Q321" s="609">
        <v>250000</v>
      </c>
      <c r="R321" s="608">
        <v>9421010</v>
      </c>
    </row>
    <row r="322" spans="1:18">
      <c r="A322" s="388">
        <v>44994</v>
      </c>
      <c r="B322">
        <v>592</v>
      </c>
      <c r="C322">
        <v>131</v>
      </c>
      <c r="D322" t="s">
        <v>651</v>
      </c>
      <c r="E322">
        <v>20</v>
      </c>
      <c r="F322" t="s">
        <v>389</v>
      </c>
      <c r="I322" t="s">
        <v>654</v>
      </c>
      <c r="J322" t="s">
        <v>657</v>
      </c>
      <c r="K322" t="s">
        <v>1178</v>
      </c>
      <c r="N322" t="s">
        <v>657</v>
      </c>
      <c r="O322" s="608" t="s">
        <v>486</v>
      </c>
      <c r="P322" s="609">
        <v>68700</v>
      </c>
      <c r="R322" s="608">
        <v>9489710</v>
      </c>
    </row>
    <row r="323" spans="1:18">
      <c r="A323" s="388">
        <v>44994</v>
      </c>
      <c r="B323">
        <v>592</v>
      </c>
      <c r="C323">
        <v>131</v>
      </c>
      <c r="D323" t="s">
        <v>651</v>
      </c>
      <c r="E323">
        <v>20</v>
      </c>
      <c r="F323" t="s">
        <v>389</v>
      </c>
      <c r="I323" t="s">
        <v>654</v>
      </c>
      <c r="J323" t="s">
        <v>657</v>
      </c>
      <c r="K323" t="s">
        <v>1179</v>
      </c>
      <c r="N323" t="s">
        <v>657</v>
      </c>
      <c r="O323" s="608" t="s">
        <v>486</v>
      </c>
      <c r="P323" s="609">
        <v>33280</v>
      </c>
      <c r="R323" s="608">
        <v>9522990</v>
      </c>
    </row>
    <row r="324" spans="1:18">
      <c r="A324" s="388">
        <v>44994</v>
      </c>
      <c r="B324">
        <v>592</v>
      </c>
      <c r="C324">
        <v>131</v>
      </c>
      <c r="D324" t="s">
        <v>651</v>
      </c>
      <c r="E324">
        <v>20</v>
      </c>
      <c r="F324" t="s">
        <v>389</v>
      </c>
      <c r="I324" t="s">
        <v>654</v>
      </c>
      <c r="J324" t="s">
        <v>657</v>
      </c>
      <c r="K324" t="s">
        <v>553</v>
      </c>
      <c r="N324" t="s">
        <v>657</v>
      </c>
      <c r="O324" s="608" t="s">
        <v>486</v>
      </c>
      <c r="P324" s="609">
        <v>30000</v>
      </c>
      <c r="R324" s="608">
        <v>9552990</v>
      </c>
    </row>
    <row r="325" spans="1:18">
      <c r="A325" s="388">
        <v>44994</v>
      </c>
      <c r="B325">
        <v>592</v>
      </c>
      <c r="C325">
        <v>131</v>
      </c>
      <c r="D325" t="s">
        <v>651</v>
      </c>
      <c r="E325">
        <v>20</v>
      </c>
      <c r="F325" t="s">
        <v>389</v>
      </c>
      <c r="I325" t="s">
        <v>654</v>
      </c>
      <c r="J325" t="s">
        <v>657</v>
      </c>
      <c r="K325" t="s">
        <v>1180</v>
      </c>
      <c r="N325" t="s">
        <v>657</v>
      </c>
      <c r="O325" s="608" t="s">
        <v>486</v>
      </c>
      <c r="P325" s="609">
        <v>28000</v>
      </c>
      <c r="R325" s="608">
        <v>9580990</v>
      </c>
    </row>
    <row r="326" spans="1:18">
      <c r="A326" s="388">
        <v>44994</v>
      </c>
      <c r="B326">
        <v>592</v>
      </c>
      <c r="C326">
        <v>131</v>
      </c>
      <c r="D326" t="s">
        <v>651</v>
      </c>
      <c r="E326">
        <v>20</v>
      </c>
      <c r="F326" t="s">
        <v>389</v>
      </c>
      <c r="I326" t="s">
        <v>654</v>
      </c>
      <c r="J326" t="s">
        <v>657</v>
      </c>
      <c r="K326" t="s">
        <v>1181</v>
      </c>
      <c r="N326" t="s">
        <v>657</v>
      </c>
      <c r="O326" s="608" t="s">
        <v>486</v>
      </c>
      <c r="P326" s="609">
        <v>3200</v>
      </c>
      <c r="R326" s="608">
        <v>9584190</v>
      </c>
    </row>
    <row r="327" spans="1:18">
      <c r="A327" s="388">
        <v>44994</v>
      </c>
      <c r="B327">
        <v>592</v>
      </c>
      <c r="C327">
        <v>131</v>
      </c>
      <c r="D327" t="s">
        <v>651</v>
      </c>
      <c r="E327">
        <v>20</v>
      </c>
      <c r="F327" t="s">
        <v>389</v>
      </c>
      <c r="I327" t="s">
        <v>654</v>
      </c>
      <c r="J327" t="s">
        <v>657</v>
      </c>
      <c r="K327" t="s">
        <v>1182</v>
      </c>
      <c r="N327" t="s">
        <v>657</v>
      </c>
      <c r="O327" s="608" t="s">
        <v>486</v>
      </c>
      <c r="P327" s="609">
        <v>17095</v>
      </c>
      <c r="R327" s="608">
        <v>9601285</v>
      </c>
    </row>
    <row r="328" spans="1:18">
      <c r="A328" s="388">
        <v>44994</v>
      </c>
      <c r="B328">
        <v>592</v>
      </c>
      <c r="C328">
        <v>131</v>
      </c>
      <c r="D328" t="s">
        <v>651</v>
      </c>
      <c r="E328">
        <v>20</v>
      </c>
      <c r="F328" t="s">
        <v>389</v>
      </c>
      <c r="I328" t="s">
        <v>654</v>
      </c>
      <c r="J328" t="s">
        <v>657</v>
      </c>
      <c r="K328" t="s">
        <v>1183</v>
      </c>
      <c r="N328" t="s">
        <v>657</v>
      </c>
      <c r="O328" s="608" t="s">
        <v>486</v>
      </c>
      <c r="P328" s="609">
        <v>38240</v>
      </c>
      <c r="R328" s="608">
        <v>9639525</v>
      </c>
    </row>
    <row r="329" spans="1:18">
      <c r="A329" s="388">
        <v>44999</v>
      </c>
      <c r="B329">
        <v>597</v>
      </c>
      <c r="C329">
        <v>131</v>
      </c>
      <c r="D329" t="s">
        <v>651</v>
      </c>
      <c r="E329">
        <v>20</v>
      </c>
      <c r="F329" t="s">
        <v>389</v>
      </c>
      <c r="I329" t="s">
        <v>654</v>
      </c>
      <c r="J329" t="s">
        <v>657</v>
      </c>
      <c r="K329" t="s">
        <v>1184</v>
      </c>
      <c r="N329" t="s">
        <v>657</v>
      </c>
      <c r="O329" s="608" t="s">
        <v>486</v>
      </c>
      <c r="P329" s="609"/>
      <c r="Q329" s="609">
        <v>150000</v>
      </c>
      <c r="R329" s="608">
        <v>9489525</v>
      </c>
    </row>
    <row r="330" spans="1:18">
      <c r="A330" s="388">
        <v>44999</v>
      </c>
      <c r="B330">
        <v>597</v>
      </c>
      <c r="C330">
        <v>131</v>
      </c>
      <c r="D330" t="s">
        <v>651</v>
      </c>
      <c r="E330">
        <v>20</v>
      </c>
      <c r="F330" t="s">
        <v>389</v>
      </c>
      <c r="I330" t="s">
        <v>654</v>
      </c>
      <c r="J330" t="s">
        <v>657</v>
      </c>
      <c r="K330" t="s">
        <v>677</v>
      </c>
      <c r="N330" t="s">
        <v>657</v>
      </c>
      <c r="O330" s="608" t="s">
        <v>486</v>
      </c>
      <c r="P330" s="609">
        <v>40250</v>
      </c>
      <c r="R330" s="608">
        <v>9529775</v>
      </c>
    </row>
    <row r="331" spans="1:18">
      <c r="A331" s="388">
        <v>44999</v>
      </c>
      <c r="B331">
        <v>597</v>
      </c>
      <c r="C331">
        <v>131</v>
      </c>
      <c r="D331" t="s">
        <v>651</v>
      </c>
      <c r="E331">
        <v>20</v>
      </c>
      <c r="F331" t="s">
        <v>389</v>
      </c>
      <c r="I331" t="s">
        <v>654</v>
      </c>
      <c r="J331" t="s">
        <v>657</v>
      </c>
      <c r="K331" t="s">
        <v>677</v>
      </c>
      <c r="N331" t="s">
        <v>657</v>
      </c>
      <c r="O331" s="608" t="s">
        <v>486</v>
      </c>
      <c r="P331" s="609">
        <v>33280</v>
      </c>
      <c r="R331" s="608">
        <v>9563055</v>
      </c>
    </row>
    <row r="332" spans="1:18">
      <c r="A332" s="388">
        <v>44999</v>
      </c>
      <c r="B332">
        <v>597</v>
      </c>
      <c r="C332">
        <v>131</v>
      </c>
      <c r="D332" t="s">
        <v>651</v>
      </c>
      <c r="E332">
        <v>20</v>
      </c>
      <c r="F332" t="s">
        <v>389</v>
      </c>
      <c r="I332" t="s">
        <v>654</v>
      </c>
      <c r="J332" t="s">
        <v>657</v>
      </c>
      <c r="K332" t="s">
        <v>1185</v>
      </c>
      <c r="N332" t="s">
        <v>657</v>
      </c>
      <c r="O332" s="608" t="s">
        <v>486</v>
      </c>
      <c r="P332" s="609">
        <v>30000</v>
      </c>
      <c r="R332" s="608">
        <v>9593055</v>
      </c>
    </row>
    <row r="333" spans="1:18">
      <c r="A333" s="388">
        <v>44999</v>
      </c>
      <c r="B333">
        <v>597</v>
      </c>
      <c r="C333">
        <v>131</v>
      </c>
      <c r="D333" t="s">
        <v>651</v>
      </c>
      <c r="E333">
        <v>20</v>
      </c>
      <c r="F333" t="s">
        <v>389</v>
      </c>
      <c r="I333" t="s">
        <v>654</v>
      </c>
      <c r="J333" t="s">
        <v>657</v>
      </c>
      <c r="K333" t="s">
        <v>1186</v>
      </c>
      <c r="N333" t="s">
        <v>657</v>
      </c>
      <c r="O333" s="608" t="s">
        <v>486</v>
      </c>
      <c r="P333" s="609">
        <v>13000</v>
      </c>
      <c r="R333" s="608">
        <v>9606055</v>
      </c>
    </row>
    <row r="334" spans="1:18">
      <c r="A334" s="388">
        <v>44999</v>
      </c>
      <c r="B334">
        <v>597</v>
      </c>
      <c r="C334">
        <v>131</v>
      </c>
      <c r="D334" t="s">
        <v>651</v>
      </c>
      <c r="E334">
        <v>20</v>
      </c>
      <c r="F334" t="s">
        <v>389</v>
      </c>
      <c r="I334" t="s">
        <v>654</v>
      </c>
      <c r="J334" t="s">
        <v>657</v>
      </c>
      <c r="K334" t="s">
        <v>1187</v>
      </c>
      <c r="N334" t="s">
        <v>657</v>
      </c>
      <c r="O334" s="608" t="s">
        <v>486</v>
      </c>
      <c r="P334" s="609">
        <v>3980</v>
      </c>
      <c r="R334" s="608">
        <v>9610035</v>
      </c>
    </row>
    <row r="335" spans="1:18">
      <c r="A335" s="388">
        <v>44999</v>
      </c>
      <c r="B335">
        <v>597</v>
      </c>
      <c r="C335">
        <v>131</v>
      </c>
      <c r="D335" t="s">
        <v>651</v>
      </c>
      <c r="E335">
        <v>20</v>
      </c>
      <c r="F335" t="s">
        <v>389</v>
      </c>
      <c r="I335" t="s">
        <v>654</v>
      </c>
      <c r="J335" t="s">
        <v>657</v>
      </c>
      <c r="K335" t="s">
        <v>1188</v>
      </c>
      <c r="N335" t="s">
        <v>657</v>
      </c>
      <c r="O335" s="608" t="s">
        <v>486</v>
      </c>
      <c r="P335" s="609">
        <v>8980</v>
      </c>
      <c r="R335" s="608">
        <v>9619015</v>
      </c>
    </row>
    <row r="336" spans="1:18" ht="12" customHeight="1">
      <c r="A336" s="388">
        <v>45005</v>
      </c>
      <c r="B336">
        <v>608</v>
      </c>
      <c r="C336">
        <v>131</v>
      </c>
      <c r="D336" t="s">
        <v>651</v>
      </c>
      <c r="E336">
        <v>20</v>
      </c>
      <c r="F336" t="s">
        <v>389</v>
      </c>
      <c r="I336" t="s">
        <v>654</v>
      </c>
      <c r="J336" t="s">
        <v>657</v>
      </c>
      <c r="K336" t="s">
        <v>747</v>
      </c>
      <c r="N336" t="s">
        <v>657</v>
      </c>
      <c r="O336" s="608" t="s">
        <v>486</v>
      </c>
      <c r="Q336" s="609">
        <v>50000</v>
      </c>
      <c r="R336" s="608">
        <v>9569015</v>
      </c>
    </row>
    <row r="337" spans="1:18" ht="12" customHeight="1">
      <c r="A337" s="388">
        <v>45005</v>
      </c>
      <c r="B337">
        <v>608</v>
      </c>
      <c r="C337">
        <v>131</v>
      </c>
      <c r="D337" t="s">
        <v>651</v>
      </c>
      <c r="E337">
        <v>20</v>
      </c>
      <c r="F337" t="s">
        <v>389</v>
      </c>
      <c r="I337" t="s">
        <v>654</v>
      </c>
      <c r="J337" t="s">
        <v>657</v>
      </c>
      <c r="K337" t="s">
        <v>1189</v>
      </c>
      <c r="N337" t="s">
        <v>657</v>
      </c>
      <c r="O337" s="608" t="s">
        <v>486</v>
      </c>
      <c r="P337" s="609">
        <v>12850</v>
      </c>
      <c r="R337" s="608">
        <v>9581865</v>
      </c>
    </row>
    <row r="338" spans="1:18" ht="12" customHeight="1">
      <c r="A338" s="388">
        <v>45005</v>
      </c>
      <c r="B338">
        <v>608</v>
      </c>
      <c r="C338">
        <v>131</v>
      </c>
      <c r="D338" t="s">
        <v>651</v>
      </c>
      <c r="E338">
        <v>20</v>
      </c>
      <c r="F338" t="s">
        <v>389</v>
      </c>
      <c r="I338" t="s">
        <v>654</v>
      </c>
      <c r="J338" t="s">
        <v>657</v>
      </c>
      <c r="K338" t="s">
        <v>1191</v>
      </c>
      <c r="N338" t="s">
        <v>657</v>
      </c>
      <c r="O338" s="608" t="s">
        <v>486</v>
      </c>
      <c r="P338" s="609">
        <v>4000</v>
      </c>
      <c r="R338" s="608">
        <v>9585865</v>
      </c>
    </row>
    <row r="339" spans="1:18" ht="12" customHeight="1">
      <c r="A339" s="388">
        <v>45005</v>
      </c>
      <c r="B339">
        <v>608</v>
      </c>
      <c r="C339">
        <v>131</v>
      </c>
      <c r="D339" t="s">
        <v>651</v>
      </c>
      <c r="E339">
        <v>20</v>
      </c>
      <c r="F339" t="s">
        <v>389</v>
      </c>
      <c r="I339" t="s">
        <v>654</v>
      </c>
      <c r="J339" t="s">
        <v>657</v>
      </c>
      <c r="K339" t="s">
        <v>1192</v>
      </c>
      <c r="N339" t="s">
        <v>657</v>
      </c>
      <c r="O339" s="608" t="s">
        <v>486</v>
      </c>
      <c r="P339" s="609">
        <v>1904</v>
      </c>
      <c r="R339" s="608">
        <v>9587769</v>
      </c>
    </row>
    <row r="340" spans="1:18" ht="12" customHeight="1">
      <c r="A340" s="388">
        <v>45005</v>
      </c>
      <c r="B340">
        <v>608</v>
      </c>
      <c r="C340">
        <v>131</v>
      </c>
      <c r="D340" t="s">
        <v>651</v>
      </c>
      <c r="E340">
        <v>20</v>
      </c>
      <c r="F340" t="s">
        <v>389</v>
      </c>
      <c r="I340" t="s">
        <v>654</v>
      </c>
      <c r="J340" t="s">
        <v>657</v>
      </c>
      <c r="K340" t="s">
        <v>16</v>
      </c>
      <c r="N340" t="s">
        <v>657</v>
      </c>
      <c r="O340" s="608" t="s">
        <v>486</v>
      </c>
      <c r="P340" s="609">
        <v>490</v>
      </c>
      <c r="R340" s="608">
        <v>9588259</v>
      </c>
    </row>
    <row r="341" spans="1:18" ht="12" customHeight="1">
      <c r="A341" s="388">
        <v>45005</v>
      </c>
      <c r="B341">
        <v>608</v>
      </c>
      <c r="C341">
        <v>131</v>
      </c>
      <c r="D341" t="s">
        <v>651</v>
      </c>
      <c r="E341">
        <v>20</v>
      </c>
      <c r="F341" t="s">
        <v>389</v>
      </c>
      <c r="I341" t="s">
        <v>654</v>
      </c>
      <c r="J341" t="s">
        <v>657</v>
      </c>
      <c r="K341" t="s">
        <v>502</v>
      </c>
      <c r="N341" t="s">
        <v>657</v>
      </c>
      <c r="O341" s="608" t="s">
        <v>486</v>
      </c>
      <c r="P341" s="609">
        <v>16080</v>
      </c>
      <c r="R341" s="608">
        <v>9604339</v>
      </c>
    </row>
    <row r="342" spans="1:18" ht="12" customHeight="1">
      <c r="A342" s="388">
        <v>45005</v>
      </c>
      <c r="B342">
        <v>609</v>
      </c>
      <c r="C342">
        <v>131</v>
      </c>
      <c r="D342" t="s">
        <v>651</v>
      </c>
      <c r="E342">
        <v>20</v>
      </c>
      <c r="F342" t="s">
        <v>389</v>
      </c>
      <c r="I342" t="s">
        <v>654</v>
      </c>
      <c r="J342" t="s">
        <v>657</v>
      </c>
      <c r="K342" t="s">
        <v>1193</v>
      </c>
      <c r="N342" t="s">
        <v>657</v>
      </c>
      <c r="O342" s="608" t="s">
        <v>486</v>
      </c>
      <c r="P342" s="609"/>
      <c r="Q342" s="609">
        <v>50000</v>
      </c>
      <c r="R342" s="608">
        <v>9554339</v>
      </c>
    </row>
    <row r="343" spans="1:18" ht="12" customHeight="1">
      <c r="A343" s="388">
        <v>45005</v>
      </c>
      <c r="B343">
        <v>609</v>
      </c>
      <c r="C343">
        <v>131</v>
      </c>
      <c r="D343" t="s">
        <v>651</v>
      </c>
      <c r="E343">
        <v>20</v>
      </c>
      <c r="F343" t="s">
        <v>389</v>
      </c>
      <c r="I343" t="s">
        <v>654</v>
      </c>
      <c r="J343" t="s">
        <v>657</v>
      </c>
      <c r="K343" t="s">
        <v>1194</v>
      </c>
      <c r="N343" t="s">
        <v>657</v>
      </c>
      <c r="O343" s="608" t="s">
        <v>486</v>
      </c>
      <c r="P343" s="609">
        <v>12850</v>
      </c>
      <c r="R343" s="608">
        <v>9567189</v>
      </c>
    </row>
    <row r="344" spans="1:18" ht="12" customHeight="1">
      <c r="A344" s="388">
        <v>45005</v>
      </c>
      <c r="B344">
        <v>609</v>
      </c>
      <c r="C344">
        <v>131</v>
      </c>
      <c r="D344" t="s">
        <v>651</v>
      </c>
      <c r="E344">
        <v>20</v>
      </c>
      <c r="F344" t="s">
        <v>389</v>
      </c>
      <c r="I344" t="s">
        <v>654</v>
      </c>
      <c r="J344" t="s">
        <v>657</v>
      </c>
      <c r="K344" t="s">
        <v>1132</v>
      </c>
      <c r="N344" t="s">
        <v>657</v>
      </c>
      <c r="O344" s="608" t="s">
        <v>486</v>
      </c>
      <c r="P344" s="609">
        <v>4000</v>
      </c>
      <c r="R344" s="608">
        <v>9571189</v>
      </c>
    </row>
    <row r="345" spans="1:18">
      <c r="A345" s="388">
        <v>45005</v>
      </c>
      <c r="B345">
        <v>609</v>
      </c>
      <c r="C345">
        <v>131</v>
      </c>
      <c r="D345" t="s">
        <v>651</v>
      </c>
      <c r="E345">
        <v>20</v>
      </c>
      <c r="F345" t="s">
        <v>389</v>
      </c>
      <c r="I345" t="s">
        <v>654</v>
      </c>
      <c r="J345" t="s">
        <v>657</v>
      </c>
      <c r="K345" t="s">
        <v>1196</v>
      </c>
      <c r="N345" t="s">
        <v>657</v>
      </c>
      <c r="O345" s="608" t="s">
        <v>486</v>
      </c>
      <c r="P345" s="609">
        <v>1904</v>
      </c>
      <c r="R345" s="608">
        <v>9573093</v>
      </c>
    </row>
    <row r="346" spans="1:18">
      <c r="A346" s="388">
        <v>45005</v>
      </c>
      <c r="B346">
        <v>609</v>
      </c>
      <c r="C346">
        <v>131</v>
      </c>
      <c r="D346" t="s">
        <v>651</v>
      </c>
      <c r="E346">
        <v>20</v>
      </c>
      <c r="F346" t="s">
        <v>389</v>
      </c>
      <c r="I346" t="s">
        <v>654</v>
      </c>
      <c r="J346" t="s">
        <v>657</v>
      </c>
      <c r="K346" t="s">
        <v>1197</v>
      </c>
      <c r="N346" t="s">
        <v>657</v>
      </c>
      <c r="O346" s="608" t="s">
        <v>486</v>
      </c>
      <c r="P346" s="609">
        <v>490</v>
      </c>
      <c r="R346" s="608">
        <v>9573583</v>
      </c>
    </row>
    <row r="347" spans="1:18">
      <c r="A347" s="388">
        <v>45005</v>
      </c>
      <c r="B347">
        <v>609</v>
      </c>
      <c r="C347">
        <v>131</v>
      </c>
      <c r="D347" t="s">
        <v>651</v>
      </c>
      <c r="E347">
        <v>20</v>
      </c>
      <c r="F347" t="s">
        <v>389</v>
      </c>
      <c r="I347" t="s">
        <v>654</v>
      </c>
      <c r="J347" t="s">
        <v>657</v>
      </c>
      <c r="K347" t="s">
        <v>238</v>
      </c>
      <c r="N347" t="s">
        <v>657</v>
      </c>
      <c r="O347" s="608" t="s">
        <v>486</v>
      </c>
      <c r="P347" s="609">
        <v>15580</v>
      </c>
      <c r="R347" s="608">
        <v>9589163</v>
      </c>
    </row>
    <row r="348" spans="1:18">
      <c r="A348" s="388">
        <v>45015</v>
      </c>
      <c r="B348">
        <v>619</v>
      </c>
      <c r="C348">
        <v>131</v>
      </c>
      <c r="D348" t="s">
        <v>651</v>
      </c>
      <c r="E348">
        <v>20</v>
      </c>
      <c r="F348" t="s">
        <v>389</v>
      </c>
      <c r="I348" t="s">
        <v>654</v>
      </c>
      <c r="J348" t="s">
        <v>657</v>
      </c>
      <c r="K348" t="s">
        <v>1251</v>
      </c>
      <c r="N348" t="s">
        <v>657</v>
      </c>
      <c r="O348" s="608" t="s">
        <v>486</v>
      </c>
      <c r="Q348" s="617">
        <v>429000</v>
      </c>
      <c r="R348" s="608">
        <v>9160163</v>
      </c>
    </row>
    <row r="349" spans="1:18">
      <c r="K349" t="s">
        <v>580</v>
      </c>
      <c r="P349" s="608">
        <v>70148</v>
      </c>
      <c r="Q349" s="608">
        <v>529000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AB39"/>
  <sheetViews>
    <sheetView workbookViewId="0">
      <selection activeCell="Y3" sqref="Y3"/>
    </sheetView>
  </sheetViews>
  <sheetFormatPr defaultColWidth="8.81640625" defaultRowHeight="13"/>
  <cols>
    <col min="1" max="1" width="11.6328125" bestFit="1" customWidth="1"/>
    <col min="3" max="3" width="58.453125" hidden="1" customWidth="1"/>
    <col min="5" max="5" width="9" hidden="1" customWidth="1"/>
    <col min="7" max="10" width="9" hidden="1" customWidth="1"/>
    <col min="11" max="11" width="42.453125" customWidth="1"/>
    <col min="12" max="15" width="9" hidden="1" customWidth="1"/>
    <col min="17" max="17" width="9.54296875" bestFit="1" customWidth="1"/>
    <col min="28" max="28" width="9.54296875" bestFit="1" customWidth="1"/>
  </cols>
  <sheetData>
    <row r="1" spans="1:28">
      <c r="A1" t="s">
        <v>377</v>
      </c>
      <c r="B1" t="s">
        <v>378</v>
      </c>
      <c r="C1" t="s">
        <v>659</v>
      </c>
      <c r="D1" t="s">
        <v>561</v>
      </c>
      <c r="E1" t="s">
        <v>22</v>
      </c>
      <c r="F1" t="s">
        <v>661</v>
      </c>
      <c r="G1" t="s">
        <v>577</v>
      </c>
      <c r="H1" t="s">
        <v>319</v>
      </c>
      <c r="I1" t="s">
        <v>475</v>
      </c>
      <c r="J1" t="s">
        <v>663</v>
      </c>
      <c r="K1" t="s">
        <v>665</v>
      </c>
      <c r="L1" t="s">
        <v>382</v>
      </c>
      <c r="M1" t="s">
        <v>383</v>
      </c>
      <c r="N1" t="s">
        <v>565</v>
      </c>
      <c r="O1" t="s">
        <v>666</v>
      </c>
      <c r="P1" t="s">
        <v>332</v>
      </c>
      <c r="Q1" t="s">
        <v>385</v>
      </c>
      <c r="R1" t="s">
        <v>387</v>
      </c>
      <c r="T1" s="608" t="s">
        <v>768</v>
      </c>
      <c r="U1" s="608" t="s">
        <v>715</v>
      </c>
      <c r="V1" s="608" t="s">
        <v>198</v>
      </c>
      <c r="W1" s="608" t="s">
        <v>588</v>
      </c>
      <c r="X1" s="608" t="s">
        <v>643</v>
      </c>
      <c r="Y1" s="608" t="s">
        <v>113</v>
      </c>
      <c r="Z1" s="608" t="s">
        <v>959</v>
      </c>
      <c r="AA1" s="608" t="s">
        <v>957</v>
      </c>
    </row>
    <row r="2" spans="1:28">
      <c r="A2" s="388">
        <v>44679</v>
      </c>
      <c r="B2">
        <v>24</v>
      </c>
      <c r="C2">
        <v>131</v>
      </c>
      <c r="D2" t="s">
        <v>651</v>
      </c>
      <c r="E2">
        <v>20</v>
      </c>
      <c r="F2" t="s">
        <v>389</v>
      </c>
      <c r="I2" t="s">
        <v>654</v>
      </c>
      <c r="J2" t="s">
        <v>657</v>
      </c>
      <c r="K2" s="620" t="s">
        <v>775</v>
      </c>
      <c r="L2" s="620"/>
      <c r="M2" s="620"/>
      <c r="N2" s="620" t="s">
        <v>657</v>
      </c>
      <c r="O2" s="620" t="s">
        <v>654</v>
      </c>
      <c r="P2" s="620"/>
      <c r="Q2" s="620">
        <v>407000</v>
      </c>
      <c r="R2">
        <v>407000</v>
      </c>
      <c r="T2" s="620">
        <f>SUM(Q2,Q5)</f>
        <v>1007000</v>
      </c>
      <c r="U2" s="619">
        <f>SUM(Q7)</f>
        <v>6502270</v>
      </c>
      <c r="V2" s="387">
        <f>SUM(Q4)</f>
        <v>1980000</v>
      </c>
      <c r="W2" s="588">
        <f>SUM(Q6,Q13,Q15,Q17)</f>
        <v>2045920</v>
      </c>
      <c r="X2" s="587">
        <f>SUM(Q8:Q11,Q14)</f>
        <v>11333460</v>
      </c>
      <c r="Y2" s="623">
        <f>SUM(Q20:Q22)</f>
        <v>748000</v>
      </c>
      <c r="Z2" s="621">
        <f>Q12</f>
        <v>50000</v>
      </c>
      <c r="AA2" s="622">
        <f>SUM(Q16,Q19)</f>
        <v>974800</v>
      </c>
      <c r="AB2">
        <f>SUM(T2:AA2)</f>
        <v>24641450</v>
      </c>
    </row>
    <row r="3" spans="1:28">
      <c r="A3" s="388"/>
      <c r="K3" t="s">
        <v>580</v>
      </c>
      <c r="P3">
        <v>0</v>
      </c>
      <c r="T3" s="618">
        <v>0</v>
      </c>
      <c r="U3" s="618">
        <v>0</v>
      </c>
      <c r="V3" s="618">
        <v>0</v>
      </c>
      <c r="W3" s="618">
        <v>0</v>
      </c>
      <c r="X3" s="618">
        <f>SUM(S7)</f>
        <v>0</v>
      </c>
      <c r="Y3" s="618">
        <f>SUM(T7)</f>
        <v>0</v>
      </c>
      <c r="Z3" s="618"/>
      <c r="AA3" s="618">
        <f>SUM(U7)</f>
        <v>0</v>
      </c>
      <c r="AB3">
        <f>SUM(T3:AA3)</f>
        <v>0</v>
      </c>
    </row>
    <row r="4" spans="1:28">
      <c r="A4" s="388">
        <v>44712</v>
      </c>
      <c r="B4">
        <v>101</v>
      </c>
      <c r="C4">
        <v>131</v>
      </c>
      <c r="D4" t="s">
        <v>651</v>
      </c>
      <c r="E4">
        <v>20</v>
      </c>
      <c r="F4" t="s">
        <v>389</v>
      </c>
      <c r="I4" t="s">
        <v>654</v>
      </c>
      <c r="J4" t="s">
        <v>657</v>
      </c>
      <c r="K4" s="387" t="s">
        <v>928</v>
      </c>
      <c r="L4" s="387"/>
      <c r="M4" s="387"/>
      <c r="N4" s="387" t="s">
        <v>657</v>
      </c>
      <c r="O4" s="387" t="s">
        <v>654</v>
      </c>
      <c r="P4" s="387"/>
      <c r="Q4" s="387">
        <v>1980000</v>
      </c>
      <c r="R4">
        <v>2387000</v>
      </c>
      <c r="T4">
        <f>T2-T3</f>
        <v>1007000</v>
      </c>
      <c r="U4">
        <f>U2-U3</f>
        <v>6502270</v>
      </c>
      <c r="V4">
        <f>V2-V3</f>
        <v>1980000</v>
      </c>
      <c r="W4">
        <f>W2-W3</f>
        <v>2045920</v>
      </c>
      <c r="X4">
        <f>X2-X3</f>
        <v>11333460</v>
      </c>
      <c r="AB4">
        <f>AB2-AB3</f>
        <v>24641450</v>
      </c>
    </row>
    <row r="5" spans="1:28">
      <c r="A5" s="388">
        <v>44742</v>
      </c>
      <c r="B5">
        <v>164</v>
      </c>
      <c r="C5">
        <v>131</v>
      </c>
      <c r="D5" t="s">
        <v>651</v>
      </c>
      <c r="E5">
        <v>20</v>
      </c>
      <c r="F5" t="s">
        <v>389</v>
      </c>
      <c r="I5" t="s">
        <v>654</v>
      </c>
      <c r="J5" t="s">
        <v>657</v>
      </c>
      <c r="K5" s="620" t="s">
        <v>926</v>
      </c>
      <c r="L5" s="620"/>
      <c r="M5" s="620"/>
      <c r="N5" s="620" t="s">
        <v>657</v>
      </c>
      <c r="O5" s="620" t="s">
        <v>654</v>
      </c>
      <c r="P5" s="620"/>
      <c r="Q5" s="620">
        <v>600000</v>
      </c>
      <c r="R5">
        <v>2987000</v>
      </c>
    </row>
    <row r="6" spans="1:28">
      <c r="A6" s="388">
        <v>44764</v>
      </c>
      <c r="B6">
        <v>196</v>
      </c>
      <c r="C6">
        <v>131</v>
      </c>
      <c r="D6" t="s">
        <v>651</v>
      </c>
      <c r="E6">
        <v>20</v>
      </c>
      <c r="F6" t="s">
        <v>389</v>
      </c>
      <c r="I6" t="s">
        <v>654</v>
      </c>
      <c r="J6" t="s">
        <v>657</v>
      </c>
      <c r="K6" s="588" t="s">
        <v>960</v>
      </c>
      <c r="L6" s="588"/>
      <c r="M6" s="588"/>
      <c r="N6" s="588" t="s">
        <v>657</v>
      </c>
      <c r="O6" s="588" t="s">
        <v>654</v>
      </c>
      <c r="P6" s="588"/>
      <c r="Q6" s="588">
        <v>429000</v>
      </c>
      <c r="R6">
        <v>3416000</v>
      </c>
    </row>
    <row r="7" spans="1:28">
      <c r="A7" s="388">
        <v>44771</v>
      </c>
      <c r="B7">
        <v>202</v>
      </c>
      <c r="C7">
        <v>131</v>
      </c>
      <c r="D7" t="s">
        <v>651</v>
      </c>
      <c r="E7">
        <v>20</v>
      </c>
      <c r="F7" t="s">
        <v>389</v>
      </c>
      <c r="I7" t="s">
        <v>654</v>
      </c>
      <c r="J7" t="s">
        <v>657</v>
      </c>
      <c r="K7" s="619" t="s">
        <v>930</v>
      </c>
      <c r="L7" s="619"/>
      <c r="M7" s="619"/>
      <c r="N7" s="619" t="s">
        <v>657</v>
      </c>
      <c r="O7" s="619" t="s">
        <v>654</v>
      </c>
      <c r="P7" s="619"/>
      <c r="Q7" s="619">
        <v>6502270</v>
      </c>
      <c r="R7">
        <v>9918270</v>
      </c>
    </row>
    <row r="8" spans="1:28">
      <c r="A8" s="388">
        <v>44771</v>
      </c>
      <c r="B8">
        <v>203</v>
      </c>
      <c r="C8">
        <v>131</v>
      </c>
      <c r="D8" t="s">
        <v>651</v>
      </c>
      <c r="E8">
        <v>20</v>
      </c>
      <c r="F8" t="s">
        <v>389</v>
      </c>
      <c r="I8" t="s">
        <v>654</v>
      </c>
      <c r="J8" t="s">
        <v>657</v>
      </c>
      <c r="K8" s="587" t="s">
        <v>927</v>
      </c>
      <c r="L8" s="587"/>
      <c r="M8" s="587"/>
      <c r="N8" s="587" t="s">
        <v>657</v>
      </c>
      <c r="O8" s="587" t="s">
        <v>654</v>
      </c>
      <c r="P8" s="587"/>
      <c r="Q8" s="587">
        <v>2033000</v>
      </c>
      <c r="R8">
        <v>11951270</v>
      </c>
    </row>
    <row r="9" spans="1:28">
      <c r="A9" s="388">
        <v>44771</v>
      </c>
      <c r="B9">
        <v>204</v>
      </c>
      <c r="C9">
        <v>131</v>
      </c>
      <c r="D9" t="s">
        <v>651</v>
      </c>
      <c r="E9">
        <v>20</v>
      </c>
      <c r="F9" t="s">
        <v>389</v>
      </c>
      <c r="I9" t="s">
        <v>654</v>
      </c>
      <c r="J9" t="s">
        <v>657</v>
      </c>
      <c r="K9" s="587" t="s">
        <v>927</v>
      </c>
      <c r="L9" s="587"/>
      <c r="M9" s="587"/>
      <c r="N9" s="587" t="s">
        <v>657</v>
      </c>
      <c r="O9" s="587" t="s">
        <v>654</v>
      </c>
      <c r="P9" s="587"/>
      <c r="Q9" s="587">
        <v>2484000</v>
      </c>
      <c r="R9">
        <v>14435270</v>
      </c>
    </row>
    <row r="10" spans="1:28">
      <c r="A10" s="388">
        <v>44781</v>
      </c>
      <c r="B10">
        <v>223</v>
      </c>
      <c r="C10">
        <v>131</v>
      </c>
      <c r="D10" t="s">
        <v>651</v>
      </c>
      <c r="E10">
        <v>20</v>
      </c>
      <c r="F10" t="s">
        <v>389</v>
      </c>
      <c r="I10" t="s">
        <v>654</v>
      </c>
      <c r="J10" t="s">
        <v>657</v>
      </c>
      <c r="K10" s="587" t="s">
        <v>961</v>
      </c>
      <c r="N10" t="s">
        <v>657</v>
      </c>
      <c r="O10" t="s">
        <v>654</v>
      </c>
      <c r="Q10">
        <v>1412000</v>
      </c>
      <c r="R10">
        <v>15847270</v>
      </c>
    </row>
    <row r="11" spans="1:28">
      <c r="A11" s="388">
        <v>44788</v>
      </c>
      <c r="B11">
        <v>235</v>
      </c>
      <c r="C11">
        <v>131</v>
      </c>
      <c r="D11" t="s">
        <v>651</v>
      </c>
      <c r="E11">
        <v>20</v>
      </c>
      <c r="F11" t="s">
        <v>389</v>
      </c>
      <c r="I11" t="s">
        <v>654</v>
      </c>
      <c r="J11" t="s">
        <v>657</v>
      </c>
      <c r="K11" s="587" t="s">
        <v>953</v>
      </c>
      <c r="L11" s="587"/>
      <c r="M11" s="587"/>
      <c r="N11" s="587" t="s">
        <v>657</v>
      </c>
      <c r="O11" s="587" t="s">
        <v>654</v>
      </c>
      <c r="P11" s="587"/>
      <c r="Q11" s="587">
        <v>2222000</v>
      </c>
      <c r="R11">
        <v>18069270</v>
      </c>
    </row>
    <row r="12" spans="1:28">
      <c r="A12" s="388">
        <v>44795</v>
      </c>
      <c r="B12">
        <v>247</v>
      </c>
      <c r="C12">
        <v>131</v>
      </c>
      <c r="D12" t="s">
        <v>651</v>
      </c>
      <c r="E12">
        <v>20</v>
      </c>
      <c r="F12" t="s">
        <v>389</v>
      </c>
      <c r="I12" t="s">
        <v>654</v>
      </c>
      <c r="J12" t="s">
        <v>657</v>
      </c>
      <c r="K12" s="621" t="s">
        <v>393</v>
      </c>
      <c r="L12" s="621"/>
      <c r="M12" s="621"/>
      <c r="N12" s="621" t="s">
        <v>657</v>
      </c>
      <c r="O12" s="621" t="s">
        <v>654</v>
      </c>
      <c r="P12" s="621"/>
      <c r="Q12" s="621">
        <v>50000</v>
      </c>
      <c r="R12">
        <v>18119270</v>
      </c>
    </row>
    <row r="13" spans="1:28">
      <c r="A13" s="388">
        <v>44813</v>
      </c>
      <c r="B13">
        <v>270</v>
      </c>
      <c r="C13">
        <v>131</v>
      </c>
      <c r="D13" t="s">
        <v>651</v>
      </c>
      <c r="E13">
        <v>20</v>
      </c>
      <c r="F13" t="s">
        <v>389</v>
      </c>
      <c r="I13" t="s">
        <v>654</v>
      </c>
      <c r="J13" t="s">
        <v>657</v>
      </c>
      <c r="K13" s="588" t="s">
        <v>954</v>
      </c>
      <c r="L13" s="588"/>
      <c r="M13" s="588"/>
      <c r="N13" s="588" t="s">
        <v>657</v>
      </c>
      <c r="O13" s="588" t="s">
        <v>654</v>
      </c>
      <c r="P13" s="588"/>
      <c r="Q13" s="588">
        <v>671580</v>
      </c>
      <c r="R13">
        <v>18790850</v>
      </c>
    </row>
    <row r="14" spans="1:28">
      <c r="A14" s="388">
        <v>44826</v>
      </c>
      <c r="B14">
        <v>322</v>
      </c>
      <c r="C14">
        <v>131</v>
      </c>
      <c r="D14" t="s">
        <v>651</v>
      </c>
      <c r="E14">
        <v>20</v>
      </c>
      <c r="F14" t="s">
        <v>389</v>
      </c>
      <c r="I14" t="s">
        <v>654</v>
      </c>
      <c r="J14" t="s">
        <v>657</v>
      </c>
      <c r="K14" s="587" t="s">
        <v>956</v>
      </c>
      <c r="L14" s="587"/>
      <c r="M14" s="587"/>
      <c r="N14" s="587" t="s">
        <v>657</v>
      </c>
      <c r="O14" s="587" t="s">
        <v>654</v>
      </c>
      <c r="P14" s="587"/>
      <c r="Q14" s="587">
        <v>3182460</v>
      </c>
      <c r="R14">
        <v>21973310</v>
      </c>
    </row>
    <row r="15" spans="1:28">
      <c r="A15" s="388">
        <v>44831</v>
      </c>
      <c r="B15">
        <v>331</v>
      </c>
      <c r="C15">
        <v>131</v>
      </c>
      <c r="D15" t="s">
        <v>651</v>
      </c>
      <c r="E15">
        <v>20</v>
      </c>
      <c r="F15" t="s">
        <v>389</v>
      </c>
      <c r="I15" t="s">
        <v>654</v>
      </c>
      <c r="J15" t="s">
        <v>657</v>
      </c>
      <c r="K15" s="588" t="s">
        <v>954</v>
      </c>
      <c r="L15" s="588"/>
      <c r="M15" s="588"/>
      <c r="N15" s="588" t="s">
        <v>657</v>
      </c>
      <c r="O15" s="588" t="s">
        <v>654</v>
      </c>
      <c r="P15" s="588"/>
      <c r="Q15" s="588">
        <v>589540</v>
      </c>
      <c r="R15">
        <v>22562850</v>
      </c>
    </row>
    <row r="16" spans="1:28">
      <c r="A16" s="388">
        <v>44834</v>
      </c>
      <c r="B16">
        <v>341</v>
      </c>
      <c r="C16">
        <v>131</v>
      </c>
      <c r="D16" t="s">
        <v>651</v>
      </c>
      <c r="E16">
        <v>20</v>
      </c>
      <c r="F16" t="s">
        <v>389</v>
      </c>
      <c r="I16" t="s">
        <v>654</v>
      </c>
      <c r="J16" t="s">
        <v>657</v>
      </c>
      <c r="K16" s="622" t="s">
        <v>917</v>
      </c>
      <c r="L16" s="622"/>
      <c r="M16" s="622"/>
      <c r="N16" s="622" t="s">
        <v>657</v>
      </c>
      <c r="O16" s="622" t="s">
        <v>654</v>
      </c>
      <c r="P16" s="622"/>
      <c r="Q16" s="622">
        <v>200000</v>
      </c>
      <c r="R16">
        <v>22762850</v>
      </c>
    </row>
    <row r="17" spans="1:18">
      <c r="A17" s="388">
        <v>44862</v>
      </c>
      <c r="B17">
        <v>372</v>
      </c>
      <c r="C17">
        <v>131</v>
      </c>
      <c r="D17" t="s">
        <v>651</v>
      </c>
      <c r="E17">
        <v>20</v>
      </c>
      <c r="F17" t="s">
        <v>389</v>
      </c>
      <c r="I17" t="s">
        <v>654</v>
      </c>
      <c r="J17" t="s">
        <v>657</v>
      </c>
      <c r="K17" s="588" t="s">
        <v>960</v>
      </c>
      <c r="N17" t="s">
        <v>657</v>
      </c>
      <c r="O17" t="s">
        <v>654</v>
      </c>
      <c r="Q17" s="588">
        <v>355800</v>
      </c>
      <c r="R17" s="623">
        <v>23118650</v>
      </c>
    </row>
    <row r="18" spans="1:18">
      <c r="K18" t="s">
        <v>580</v>
      </c>
      <c r="P18">
        <v>0</v>
      </c>
      <c r="Q18">
        <v>355800</v>
      </c>
    </row>
    <row r="19" spans="1:18">
      <c r="A19" s="388">
        <v>44866</v>
      </c>
      <c r="B19">
        <v>398</v>
      </c>
      <c r="C19">
        <v>131</v>
      </c>
      <c r="D19" t="s">
        <v>651</v>
      </c>
      <c r="E19">
        <v>20</v>
      </c>
      <c r="F19" t="s">
        <v>389</v>
      </c>
      <c r="I19" t="s">
        <v>654</v>
      </c>
      <c r="J19" t="s">
        <v>657</v>
      </c>
      <c r="K19" s="622" t="s">
        <v>917</v>
      </c>
      <c r="L19" s="622"/>
      <c r="M19" s="622"/>
      <c r="N19" s="622" t="s">
        <v>657</v>
      </c>
      <c r="O19" s="622" t="s">
        <v>654</v>
      </c>
      <c r="P19" s="622"/>
      <c r="Q19" s="622">
        <v>774800</v>
      </c>
      <c r="R19">
        <v>23893450</v>
      </c>
    </row>
    <row r="20" spans="1:18">
      <c r="A20" s="388">
        <v>44957</v>
      </c>
      <c r="B20">
        <v>528</v>
      </c>
      <c r="C20">
        <v>131</v>
      </c>
      <c r="D20" t="s">
        <v>651</v>
      </c>
      <c r="E20">
        <v>20</v>
      </c>
      <c r="F20" t="s">
        <v>389</v>
      </c>
      <c r="I20" t="s">
        <v>654</v>
      </c>
      <c r="J20" t="s">
        <v>657</v>
      </c>
      <c r="K20" t="s">
        <v>799</v>
      </c>
      <c r="N20" t="s">
        <v>657</v>
      </c>
      <c r="O20" t="s">
        <v>654</v>
      </c>
      <c r="Q20" s="623">
        <v>500000</v>
      </c>
      <c r="R20">
        <v>24393450</v>
      </c>
    </row>
    <row r="21" spans="1:18">
      <c r="A21" s="388">
        <v>44964</v>
      </c>
      <c r="B21">
        <v>539</v>
      </c>
      <c r="C21">
        <v>131</v>
      </c>
      <c r="D21" t="s">
        <v>651</v>
      </c>
      <c r="E21">
        <v>20</v>
      </c>
      <c r="F21" t="s">
        <v>389</v>
      </c>
      <c r="I21" t="s">
        <v>654</v>
      </c>
      <c r="J21" t="s">
        <v>657</v>
      </c>
      <c r="K21" t="s">
        <v>991</v>
      </c>
      <c r="N21" t="s">
        <v>657</v>
      </c>
      <c r="O21" t="s">
        <v>654</v>
      </c>
      <c r="Q21" s="623">
        <v>200000</v>
      </c>
      <c r="R21">
        <v>24593450</v>
      </c>
    </row>
    <row r="22" spans="1:18">
      <c r="A22" s="388">
        <v>44964</v>
      </c>
      <c r="B22">
        <v>543</v>
      </c>
      <c r="C22">
        <v>131</v>
      </c>
      <c r="D22" t="s">
        <v>651</v>
      </c>
      <c r="E22">
        <v>20</v>
      </c>
      <c r="F22" t="s">
        <v>389</v>
      </c>
      <c r="I22" t="s">
        <v>654</v>
      </c>
      <c r="J22" t="s">
        <v>657</v>
      </c>
      <c r="K22" t="s">
        <v>1103</v>
      </c>
      <c r="N22" t="s">
        <v>657</v>
      </c>
      <c r="O22" t="s">
        <v>654</v>
      </c>
      <c r="Q22" s="623">
        <v>48000</v>
      </c>
      <c r="R22">
        <v>24641450</v>
      </c>
    </row>
    <row r="23" spans="1:18">
      <c r="A23" s="388"/>
      <c r="K23" t="s">
        <v>580</v>
      </c>
      <c r="P23">
        <v>0</v>
      </c>
      <c r="Q23">
        <v>248000</v>
      </c>
    </row>
    <row r="24" spans="1:18">
      <c r="A24" s="388"/>
    </row>
    <row r="25" spans="1:18">
      <c r="A25" s="388"/>
    </row>
    <row r="26" spans="1:18">
      <c r="A26" s="388"/>
    </row>
    <row r="28" spans="1:18">
      <c r="A28" s="388"/>
    </row>
    <row r="29" spans="1:18">
      <c r="A29" s="388"/>
    </row>
    <row r="30" spans="1:18">
      <c r="A30" s="388"/>
    </row>
    <row r="32" spans="1:18">
      <c r="A32" s="388"/>
    </row>
    <row r="33" spans="1:1">
      <c r="A33" s="388"/>
    </row>
    <row r="34" spans="1:1">
      <c r="A34" s="388"/>
    </row>
    <row r="35" spans="1:1">
      <c r="A35" s="388"/>
    </row>
    <row r="37" spans="1:1">
      <c r="A37" s="388"/>
    </row>
    <row r="39" spans="1:1">
      <c r="A39" s="388"/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X26"/>
  <sheetViews>
    <sheetView topLeftCell="A9" zoomScaleSheetLayoutView="100" workbookViewId="0">
      <selection activeCell="Q19" sqref="Q19"/>
    </sheetView>
  </sheetViews>
  <sheetFormatPr defaultColWidth="9" defaultRowHeight="14"/>
  <cols>
    <col min="1" max="1" width="11.08984375" style="29" customWidth="1"/>
    <col min="2" max="2" width="9.6328125" style="29" bestFit="1" customWidth="1"/>
    <col min="3" max="3" width="18.6328125" style="50" hidden="1" customWidth="1"/>
    <col min="4" max="5" width="12.1796875" style="1" hidden="1" customWidth="1"/>
    <col min="6" max="10" width="9" style="1" hidden="1" customWidth="1"/>
    <col min="11" max="11" width="45.90625" style="1" bestFit="1" customWidth="1"/>
    <col min="12" max="15" width="9" style="1" hidden="1" customWidth="1"/>
    <col min="16" max="16384" width="9" style="1"/>
  </cols>
  <sheetData>
    <row r="1" spans="1:24" s="163" customFormat="1" ht="18" customHeight="1">
      <c r="A1" s="117" t="s">
        <v>377</v>
      </c>
      <c r="B1" s="117" t="s">
        <v>378</v>
      </c>
      <c r="C1" s="117" t="s">
        <v>659</v>
      </c>
      <c r="D1" s="163" t="s">
        <v>561</v>
      </c>
      <c r="E1" s="163" t="s">
        <v>22</v>
      </c>
      <c r="F1" s="163" t="s">
        <v>661</v>
      </c>
      <c r="G1" s="163" t="s">
        <v>577</v>
      </c>
      <c r="H1" s="163" t="s">
        <v>319</v>
      </c>
      <c r="I1" s="163" t="s">
        <v>475</v>
      </c>
      <c r="J1" s="163" t="s">
        <v>663</v>
      </c>
      <c r="K1" s="163" t="s">
        <v>665</v>
      </c>
      <c r="L1" s="163" t="s">
        <v>382</v>
      </c>
      <c r="M1" s="163" t="s">
        <v>383</v>
      </c>
      <c r="N1" s="163" t="s">
        <v>565</v>
      </c>
      <c r="O1" s="163" t="s">
        <v>666</v>
      </c>
      <c r="P1" s="163" t="s">
        <v>332</v>
      </c>
      <c r="Q1" s="163" t="s">
        <v>385</v>
      </c>
      <c r="R1" s="163" t="s">
        <v>387</v>
      </c>
      <c r="S1" s="608" t="s">
        <v>627</v>
      </c>
      <c r="T1" s="608" t="s">
        <v>168</v>
      </c>
      <c r="U1" s="608" t="s">
        <v>283</v>
      </c>
      <c r="V1" s="608" t="s">
        <v>655</v>
      </c>
      <c r="W1" s="608" t="s">
        <v>939</v>
      </c>
      <c r="X1"/>
    </row>
    <row r="2" spans="1:24" ht="18.649999999999999" customHeight="1">
      <c r="A2" s="624">
        <v>44683</v>
      </c>
      <c r="B2" s="29">
        <v>29</v>
      </c>
      <c r="C2" s="50">
        <v>131</v>
      </c>
      <c r="D2" s="628" t="s">
        <v>651</v>
      </c>
      <c r="E2" s="628">
        <v>20</v>
      </c>
      <c r="F2" s="1" t="s">
        <v>389</v>
      </c>
      <c r="I2" s="1" t="s">
        <v>654</v>
      </c>
      <c r="J2" s="1" t="s">
        <v>657</v>
      </c>
      <c r="K2" s="630" t="s">
        <v>811</v>
      </c>
      <c r="L2" s="630"/>
      <c r="M2" s="630"/>
      <c r="N2" s="630" t="s">
        <v>657</v>
      </c>
      <c r="O2" s="630" t="s">
        <v>654</v>
      </c>
      <c r="P2" s="630"/>
      <c r="Q2" s="630">
        <v>25000</v>
      </c>
      <c r="R2" s="1">
        <v>25000</v>
      </c>
      <c r="S2" s="620">
        <f>SUM(Q21)</f>
        <v>100000</v>
      </c>
      <c r="T2" s="619">
        <f>SUM(Q2)</f>
        <v>25000</v>
      </c>
      <c r="U2" s="387">
        <f>SUM(Q24)</f>
        <v>5000</v>
      </c>
      <c r="V2" s="588">
        <f>SUM(Q3:Q6,Q8:Q9)</f>
        <v>300000</v>
      </c>
      <c r="W2" s="587">
        <f>SUM(Q7,Q10:Q20,Q22:Q23,Q25)</f>
        <v>210000</v>
      </c>
      <c r="X2">
        <f>SUM(S2:W2)</f>
        <v>640000</v>
      </c>
    </row>
    <row r="3" spans="1:24" ht="18.649999999999999" customHeight="1">
      <c r="A3" s="624">
        <v>44690</v>
      </c>
      <c r="B3" s="29">
        <v>44</v>
      </c>
      <c r="C3" s="50">
        <v>131</v>
      </c>
      <c r="D3" s="628" t="s">
        <v>651</v>
      </c>
      <c r="E3" s="628">
        <v>20</v>
      </c>
      <c r="F3" s="1" t="s">
        <v>389</v>
      </c>
      <c r="I3" s="1" t="s">
        <v>654</v>
      </c>
      <c r="J3" s="1" t="s">
        <v>657</v>
      </c>
      <c r="K3" s="631" t="s">
        <v>886</v>
      </c>
      <c r="L3" s="631"/>
      <c r="M3" s="631"/>
      <c r="N3" s="631" t="s">
        <v>657</v>
      </c>
      <c r="O3" s="631" t="s">
        <v>654</v>
      </c>
      <c r="P3" s="631"/>
      <c r="Q3" s="631">
        <v>50000</v>
      </c>
      <c r="R3" s="1">
        <v>75000</v>
      </c>
      <c r="S3" s="618">
        <v>0</v>
      </c>
      <c r="T3" s="618">
        <v>0</v>
      </c>
      <c r="U3" s="618">
        <v>0</v>
      </c>
      <c r="V3" s="618">
        <v>0</v>
      </c>
      <c r="W3" s="618">
        <v>0</v>
      </c>
      <c r="X3" s="618">
        <f>SUM(S3:V3)</f>
        <v>0</v>
      </c>
    </row>
    <row r="4" spans="1:24" ht="18.649999999999999" customHeight="1">
      <c r="A4" s="624">
        <v>44692</v>
      </c>
      <c r="B4" s="29">
        <v>54</v>
      </c>
      <c r="C4" s="50">
        <v>131</v>
      </c>
      <c r="D4" s="628" t="s">
        <v>651</v>
      </c>
      <c r="E4" s="628">
        <v>20</v>
      </c>
      <c r="F4" s="1" t="s">
        <v>389</v>
      </c>
      <c r="I4" s="1" t="s">
        <v>654</v>
      </c>
      <c r="J4" s="1" t="s">
        <v>657</v>
      </c>
      <c r="K4" s="631" t="s">
        <v>546</v>
      </c>
      <c r="L4" s="631"/>
      <c r="M4" s="631"/>
      <c r="N4" s="631" t="s">
        <v>657</v>
      </c>
      <c r="O4" s="631" t="s">
        <v>654</v>
      </c>
      <c r="P4" s="631"/>
      <c r="Q4" s="631">
        <v>50000</v>
      </c>
      <c r="R4" s="1">
        <v>125000</v>
      </c>
      <c r="S4">
        <f t="shared" ref="S4:X4" si="0">S2-S3</f>
        <v>100000</v>
      </c>
      <c r="T4">
        <f t="shared" si="0"/>
        <v>25000</v>
      </c>
      <c r="U4">
        <f t="shared" si="0"/>
        <v>5000</v>
      </c>
      <c r="V4">
        <f t="shared" si="0"/>
        <v>300000</v>
      </c>
      <c r="W4">
        <f t="shared" si="0"/>
        <v>210000</v>
      </c>
      <c r="X4">
        <f t="shared" si="0"/>
        <v>640000</v>
      </c>
    </row>
    <row r="5" spans="1:24" ht="18.649999999999999" customHeight="1">
      <c r="A5" s="624">
        <v>44693</v>
      </c>
      <c r="B5" s="29">
        <v>57</v>
      </c>
      <c r="C5" s="50">
        <v>131</v>
      </c>
      <c r="D5" s="628" t="s">
        <v>651</v>
      </c>
      <c r="E5" s="628">
        <v>20</v>
      </c>
      <c r="F5" s="1" t="s">
        <v>389</v>
      </c>
      <c r="I5" s="1" t="s">
        <v>654</v>
      </c>
      <c r="J5" s="1" t="s">
        <v>657</v>
      </c>
      <c r="K5" s="631" t="s">
        <v>9</v>
      </c>
      <c r="L5" s="631"/>
      <c r="M5" s="631"/>
      <c r="N5" s="631" t="s">
        <v>657</v>
      </c>
      <c r="O5" s="631" t="s">
        <v>654</v>
      </c>
      <c r="P5" s="631"/>
      <c r="Q5" s="631">
        <v>50000</v>
      </c>
      <c r="R5" s="1">
        <v>175000</v>
      </c>
    </row>
    <row r="6" spans="1:24" ht="18.649999999999999" customHeight="1">
      <c r="A6" s="624">
        <v>44693</v>
      </c>
      <c r="B6" s="29">
        <v>59</v>
      </c>
      <c r="C6" s="50">
        <v>131</v>
      </c>
      <c r="D6" s="628" t="s">
        <v>651</v>
      </c>
      <c r="E6" s="628">
        <v>20</v>
      </c>
      <c r="F6" s="1" t="s">
        <v>389</v>
      </c>
      <c r="I6" s="1" t="s">
        <v>654</v>
      </c>
      <c r="J6" s="1" t="s">
        <v>657</v>
      </c>
      <c r="K6" s="631" t="s">
        <v>653</v>
      </c>
      <c r="L6" s="631"/>
      <c r="M6" s="631"/>
      <c r="N6" s="631" t="s">
        <v>657</v>
      </c>
      <c r="O6" s="631" t="s">
        <v>654</v>
      </c>
      <c r="P6" s="631"/>
      <c r="Q6" s="631">
        <v>50000</v>
      </c>
      <c r="R6" s="1">
        <v>225000</v>
      </c>
    </row>
    <row r="7" spans="1:24" ht="18.649999999999999" customHeight="1">
      <c r="A7" s="624">
        <v>44693</v>
      </c>
      <c r="B7" s="626">
        <v>59</v>
      </c>
      <c r="C7" s="50">
        <v>131</v>
      </c>
      <c r="D7" s="628" t="s">
        <v>651</v>
      </c>
      <c r="E7" s="628">
        <v>20</v>
      </c>
      <c r="F7" s="1" t="s">
        <v>389</v>
      </c>
      <c r="I7" s="1" t="s">
        <v>654</v>
      </c>
      <c r="J7" s="1" t="s">
        <v>657</v>
      </c>
      <c r="K7" s="629" t="s">
        <v>357</v>
      </c>
      <c r="L7" s="629"/>
      <c r="M7" s="629"/>
      <c r="N7" s="629" t="s">
        <v>657</v>
      </c>
      <c r="O7" s="629" t="s">
        <v>654</v>
      </c>
      <c r="P7" s="629"/>
      <c r="Q7" s="629">
        <v>20000</v>
      </c>
      <c r="R7" s="1">
        <v>245000</v>
      </c>
    </row>
    <row r="8" spans="1:24" ht="18.649999999999999" customHeight="1">
      <c r="A8" s="624">
        <v>44695</v>
      </c>
      <c r="B8" s="29">
        <v>61</v>
      </c>
      <c r="C8" s="50">
        <v>131</v>
      </c>
      <c r="D8" s="628" t="s">
        <v>651</v>
      </c>
      <c r="E8" s="628">
        <v>20</v>
      </c>
      <c r="F8" s="1" t="s">
        <v>389</v>
      </c>
      <c r="I8" s="1" t="s">
        <v>654</v>
      </c>
      <c r="J8" s="1" t="s">
        <v>657</v>
      </c>
      <c r="K8" s="631" t="s">
        <v>931</v>
      </c>
      <c r="L8" s="631"/>
      <c r="M8" s="631"/>
      <c r="N8" s="631" t="s">
        <v>657</v>
      </c>
      <c r="O8" s="631" t="s">
        <v>654</v>
      </c>
      <c r="P8" s="631"/>
      <c r="Q8" s="631">
        <v>50000</v>
      </c>
      <c r="R8" s="1">
        <v>295000</v>
      </c>
    </row>
    <row r="9" spans="1:24" ht="18.649999999999999" customHeight="1">
      <c r="A9" s="624">
        <v>44695</v>
      </c>
      <c r="B9" s="29">
        <v>61</v>
      </c>
      <c r="C9" s="50">
        <v>131</v>
      </c>
      <c r="D9" s="628" t="s">
        <v>651</v>
      </c>
      <c r="E9" s="628">
        <v>20</v>
      </c>
      <c r="F9" s="1" t="s">
        <v>389</v>
      </c>
      <c r="I9" s="1" t="s">
        <v>654</v>
      </c>
      <c r="J9" s="1" t="s">
        <v>657</v>
      </c>
      <c r="K9" s="631" t="s">
        <v>933</v>
      </c>
      <c r="L9" s="631"/>
      <c r="M9" s="631"/>
      <c r="N9" s="631" t="s">
        <v>657</v>
      </c>
      <c r="O9" s="631" t="s">
        <v>654</v>
      </c>
      <c r="P9" s="631"/>
      <c r="Q9" s="631">
        <v>50000</v>
      </c>
      <c r="R9" s="1">
        <v>345000</v>
      </c>
    </row>
    <row r="10" spans="1:24" ht="18.649999999999999" customHeight="1">
      <c r="A10" s="624">
        <v>44697</v>
      </c>
      <c r="B10" s="626">
        <v>63</v>
      </c>
      <c r="C10" s="50">
        <v>131</v>
      </c>
      <c r="D10" s="628" t="s">
        <v>651</v>
      </c>
      <c r="E10" s="628">
        <v>20</v>
      </c>
      <c r="F10" s="1" t="s">
        <v>389</v>
      </c>
      <c r="I10" s="1" t="s">
        <v>654</v>
      </c>
      <c r="J10" s="1" t="s">
        <v>657</v>
      </c>
      <c r="K10" s="629" t="s">
        <v>934</v>
      </c>
      <c r="L10" s="629"/>
      <c r="M10" s="629"/>
      <c r="N10" s="629" t="s">
        <v>657</v>
      </c>
      <c r="O10" s="629" t="s">
        <v>654</v>
      </c>
      <c r="P10" s="629"/>
      <c r="Q10" s="629">
        <v>20000</v>
      </c>
      <c r="R10" s="1">
        <v>365000</v>
      </c>
    </row>
    <row r="11" spans="1:24" ht="18.649999999999999" customHeight="1">
      <c r="A11" s="624">
        <v>44698</v>
      </c>
      <c r="B11" s="626">
        <v>64</v>
      </c>
      <c r="C11" s="50">
        <v>131</v>
      </c>
      <c r="D11" s="628" t="s">
        <v>651</v>
      </c>
      <c r="E11" s="628">
        <v>20</v>
      </c>
      <c r="F11" s="1" t="s">
        <v>389</v>
      </c>
      <c r="I11" s="1" t="s">
        <v>654</v>
      </c>
      <c r="J11" s="1" t="s">
        <v>657</v>
      </c>
      <c r="K11" s="629" t="s">
        <v>914</v>
      </c>
      <c r="L11" s="629"/>
      <c r="M11" s="629"/>
      <c r="N11" s="629" t="s">
        <v>657</v>
      </c>
      <c r="O11" s="629" t="s">
        <v>654</v>
      </c>
      <c r="P11" s="629"/>
      <c r="Q11" s="629">
        <v>20000</v>
      </c>
      <c r="R11" s="1">
        <v>385000</v>
      </c>
    </row>
    <row r="12" spans="1:24" ht="18.649999999999999" customHeight="1">
      <c r="A12" s="625">
        <v>44699</v>
      </c>
      <c r="B12" s="29">
        <v>65</v>
      </c>
      <c r="C12" s="50">
        <v>131</v>
      </c>
      <c r="D12" s="628" t="s">
        <v>651</v>
      </c>
      <c r="E12" s="628">
        <v>20</v>
      </c>
      <c r="F12" s="1" t="s">
        <v>389</v>
      </c>
      <c r="I12" s="1" t="s">
        <v>654</v>
      </c>
      <c r="J12" s="1" t="s">
        <v>657</v>
      </c>
      <c r="K12" s="629" t="s">
        <v>26</v>
      </c>
      <c r="L12" s="629"/>
      <c r="M12" s="629"/>
      <c r="N12" s="629" t="s">
        <v>657</v>
      </c>
      <c r="O12" s="629" t="s">
        <v>654</v>
      </c>
      <c r="P12" s="629"/>
      <c r="Q12" s="629">
        <v>10000</v>
      </c>
      <c r="R12" s="1">
        <v>395000</v>
      </c>
    </row>
    <row r="13" spans="1:24" ht="18.649999999999999" customHeight="1">
      <c r="A13" s="625">
        <v>44699</v>
      </c>
      <c r="B13" s="29">
        <v>67</v>
      </c>
      <c r="C13" s="50">
        <v>131</v>
      </c>
      <c r="D13" s="628" t="s">
        <v>651</v>
      </c>
      <c r="E13" s="628">
        <v>20</v>
      </c>
      <c r="F13" s="1" t="s">
        <v>389</v>
      </c>
      <c r="I13" s="1" t="s">
        <v>654</v>
      </c>
      <c r="J13" s="1" t="s">
        <v>657</v>
      </c>
      <c r="K13" s="629" t="s">
        <v>935</v>
      </c>
      <c r="L13" s="629"/>
      <c r="M13" s="629"/>
      <c r="N13" s="629" t="s">
        <v>657</v>
      </c>
      <c r="O13" s="629" t="s">
        <v>654</v>
      </c>
      <c r="P13" s="629"/>
      <c r="Q13" s="629">
        <v>10000</v>
      </c>
      <c r="R13" s="1">
        <v>405000</v>
      </c>
    </row>
    <row r="14" spans="1:24" ht="18.649999999999999" customHeight="1">
      <c r="A14" s="624">
        <v>44700</v>
      </c>
      <c r="B14" s="626">
        <v>68</v>
      </c>
      <c r="C14" s="50">
        <v>131</v>
      </c>
      <c r="D14" s="628" t="s">
        <v>651</v>
      </c>
      <c r="E14" s="628">
        <v>20</v>
      </c>
      <c r="F14" s="1" t="s">
        <v>389</v>
      </c>
      <c r="I14" s="1" t="s">
        <v>654</v>
      </c>
      <c r="J14" s="1" t="s">
        <v>657</v>
      </c>
      <c r="K14" s="629" t="s">
        <v>815</v>
      </c>
      <c r="L14" s="629"/>
      <c r="M14" s="629"/>
      <c r="N14" s="629" t="s">
        <v>657</v>
      </c>
      <c r="O14" s="629" t="s">
        <v>654</v>
      </c>
      <c r="P14" s="629"/>
      <c r="Q14" s="629">
        <v>20000</v>
      </c>
      <c r="R14" s="1">
        <v>425000</v>
      </c>
    </row>
    <row r="15" spans="1:24" ht="18.649999999999999" customHeight="1">
      <c r="A15" s="624">
        <v>44700</v>
      </c>
      <c r="B15" s="626">
        <v>69</v>
      </c>
      <c r="C15" s="50">
        <v>131</v>
      </c>
      <c r="D15" s="628" t="s">
        <v>651</v>
      </c>
      <c r="E15" s="628">
        <v>20</v>
      </c>
      <c r="F15" s="1" t="s">
        <v>389</v>
      </c>
      <c r="I15" s="1" t="s">
        <v>654</v>
      </c>
      <c r="J15" s="1" t="s">
        <v>657</v>
      </c>
      <c r="K15" s="629" t="s">
        <v>918</v>
      </c>
      <c r="L15" s="629"/>
      <c r="M15" s="629"/>
      <c r="N15" s="629" t="s">
        <v>657</v>
      </c>
      <c r="O15" s="629" t="s">
        <v>654</v>
      </c>
      <c r="P15" s="629"/>
      <c r="Q15" s="629">
        <v>10000</v>
      </c>
      <c r="R15" s="1">
        <v>435000</v>
      </c>
    </row>
    <row r="16" spans="1:24" ht="18.649999999999999" customHeight="1">
      <c r="A16" s="624">
        <v>44700</v>
      </c>
      <c r="B16" s="626">
        <v>70</v>
      </c>
      <c r="C16" s="50">
        <v>131</v>
      </c>
      <c r="D16" s="628" t="s">
        <v>651</v>
      </c>
      <c r="E16" s="628">
        <v>20</v>
      </c>
      <c r="F16" s="1" t="s">
        <v>389</v>
      </c>
      <c r="I16" s="1" t="s">
        <v>654</v>
      </c>
      <c r="J16" s="1" t="s">
        <v>657</v>
      </c>
      <c r="K16" s="629" t="s">
        <v>291</v>
      </c>
      <c r="L16" s="629"/>
      <c r="M16" s="629"/>
      <c r="N16" s="629" t="s">
        <v>657</v>
      </c>
      <c r="O16" s="629" t="s">
        <v>654</v>
      </c>
      <c r="P16" s="629"/>
      <c r="Q16" s="629">
        <v>10000</v>
      </c>
      <c r="R16" s="1">
        <v>445000</v>
      </c>
    </row>
    <row r="17" spans="1:18" ht="18.649999999999999" customHeight="1">
      <c r="A17" s="625">
        <v>44711</v>
      </c>
      <c r="B17" s="29">
        <v>97</v>
      </c>
      <c r="C17" s="50">
        <v>131</v>
      </c>
      <c r="D17" s="628" t="s">
        <v>651</v>
      </c>
      <c r="E17" s="628">
        <v>20</v>
      </c>
      <c r="F17" s="1" t="s">
        <v>389</v>
      </c>
      <c r="I17" s="1" t="s">
        <v>654</v>
      </c>
      <c r="J17" s="1" t="s">
        <v>657</v>
      </c>
      <c r="K17" s="629" t="s">
        <v>807</v>
      </c>
      <c r="L17" s="629"/>
      <c r="M17" s="629"/>
      <c r="N17" s="629" t="s">
        <v>657</v>
      </c>
      <c r="O17" s="629" t="s">
        <v>654</v>
      </c>
      <c r="P17" s="629"/>
      <c r="Q17" s="629">
        <v>10000</v>
      </c>
      <c r="R17" s="1">
        <v>465000</v>
      </c>
    </row>
    <row r="18" spans="1:18" ht="18.649999999999999" customHeight="1">
      <c r="A18" s="624">
        <v>44711</v>
      </c>
      <c r="B18" s="626">
        <v>98</v>
      </c>
      <c r="C18" s="50">
        <v>131</v>
      </c>
      <c r="D18" s="628" t="s">
        <v>651</v>
      </c>
      <c r="E18" s="628">
        <v>20</v>
      </c>
      <c r="F18" s="1" t="s">
        <v>389</v>
      </c>
      <c r="I18" s="1" t="s">
        <v>654</v>
      </c>
      <c r="J18" s="1" t="s">
        <v>657</v>
      </c>
      <c r="K18" s="629" t="s">
        <v>258</v>
      </c>
      <c r="L18" s="629"/>
      <c r="M18" s="629"/>
      <c r="N18" s="629" t="s">
        <v>657</v>
      </c>
      <c r="O18" s="629" t="s">
        <v>654</v>
      </c>
      <c r="P18" s="629"/>
      <c r="Q18" s="629">
        <v>20000</v>
      </c>
      <c r="R18" s="1">
        <v>485000</v>
      </c>
    </row>
    <row r="19" spans="1:18" ht="18.649999999999999" customHeight="1">
      <c r="A19" s="624">
        <v>44729</v>
      </c>
      <c r="B19" s="626">
        <v>123</v>
      </c>
      <c r="C19" s="50">
        <v>131</v>
      </c>
      <c r="D19" s="628" t="s">
        <v>651</v>
      </c>
      <c r="E19" s="628">
        <v>20</v>
      </c>
      <c r="F19" s="1" t="s">
        <v>389</v>
      </c>
      <c r="I19" s="1" t="s">
        <v>654</v>
      </c>
      <c r="J19" s="1" t="s">
        <v>657</v>
      </c>
      <c r="K19" s="629" t="s">
        <v>459</v>
      </c>
      <c r="L19" s="629"/>
      <c r="M19" s="629"/>
      <c r="N19" s="629" t="s">
        <v>657</v>
      </c>
      <c r="O19" s="629" t="s">
        <v>654</v>
      </c>
      <c r="P19" s="629"/>
      <c r="Q19" s="629">
        <v>10000</v>
      </c>
      <c r="R19" s="1">
        <v>495000</v>
      </c>
    </row>
    <row r="20" spans="1:18" ht="18.649999999999999" customHeight="1">
      <c r="A20" s="624">
        <v>44740</v>
      </c>
      <c r="B20" s="626">
        <v>146</v>
      </c>
      <c r="C20" s="50">
        <v>131</v>
      </c>
      <c r="D20" s="628" t="s">
        <v>651</v>
      </c>
      <c r="E20" s="628">
        <v>20</v>
      </c>
      <c r="F20" s="1" t="s">
        <v>389</v>
      </c>
      <c r="I20" s="1" t="s">
        <v>654</v>
      </c>
      <c r="J20" s="1" t="s">
        <v>657</v>
      </c>
      <c r="K20" s="629" t="s">
        <v>232</v>
      </c>
      <c r="L20" s="629"/>
      <c r="M20" s="629"/>
      <c r="N20" s="629" t="s">
        <v>657</v>
      </c>
      <c r="O20" s="629" t="s">
        <v>654</v>
      </c>
      <c r="P20" s="629"/>
      <c r="Q20" s="629">
        <v>10000</v>
      </c>
      <c r="R20" s="1">
        <v>505000</v>
      </c>
    </row>
    <row r="21" spans="1:18" ht="18.649999999999999" customHeight="1">
      <c r="A21" s="624">
        <v>44742</v>
      </c>
      <c r="B21" s="29">
        <v>165</v>
      </c>
      <c r="C21" s="50">
        <v>131</v>
      </c>
      <c r="D21" s="628" t="s">
        <v>651</v>
      </c>
      <c r="E21" s="628">
        <v>20</v>
      </c>
      <c r="F21" s="1" t="s">
        <v>389</v>
      </c>
      <c r="I21" s="1" t="s">
        <v>654</v>
      </c>
      <c r="J21" s="1" t="s">
        <v>657</v>
      </c>
      <c r="K21" s="632" t="s">
        <v>464</v>
      </c>
      <c r="L21" s="632"/>
      <c r="M21" s="632"/>
      <c r="N21" s="632" t="s">
        <v>657</v>
      </c>
      <c r="O21" s="632" t="s">
        <v>654</v>
      </c>
      <c r="P21" s="632"/>
      <c r="Q21" s="632">
        <v>100000</v>
      </c>
      <c r="R21" s="1">
        <v>605000</v>
      </c>
    </row>
    <row r="22" spans="1:18" ht="18.649999999999999" customHeight="1">
      <c r="A22" s="624">
        <v>44742</v>
      </c>
      <c r="B22" s="626">
        <v>166</v>
      </c>
      <c r="C22" s="50">
        <v>131</v>
      </c>
      <c r="D22" s="628" t="s">
        <v>651</v>
      </c>
      <c r="E22" s="628">
        <v>20</v>
      </c>
      <c r="F22" s="1" t="s">
        <v>389</v>
      </c>
      <c r="I22" s="1" t="s">
        <v>654</v>
      </c>
      <c r="J22" s="1" t="s">
        <v>657</v>
      </c>
      <c r="K22" s="629" t="s">
        <v>598</v>
      </c>
      <c r="L22" s="629"/>
      <c r="M22" s="629"/>
      <c r="N22" s="629" t="s">
        <v>657</v>
      </c>
      <c r="O22" s="629" t="s">
        <v>654</v>
      </c>
      <c r="P22" s="629"/>
      <c r="Q22" s="629">
        <v>20000</v>
      </c>
      <c r="R22" s="1">
        <v>625000</v>
      </c>
    </row>
    <row r="23" spans="1:18" ht="18.649999999999999" customHeight="1">
      <c r="A23" s="624">
        <v>44742</v>
      </c>
      <c r="B23" s="626">
        <v>167</v>
      </c>
      <c r="C23" s="50">
        <v>131</v>
      </c>
      <c r="D23" s="628" t="s">
        <v>651</v>
      </c>
      <c r="E23" s="628">
        <v>20</v>
      </c>
      <c r="F23" s="1" t="s">
        <v>389</v>
      </c>
      <c r="I23" s="1" t="s">
        <v>654</v>
      </c>
      <c r="J23" s="1" t="s">
        <v>657</v>
      </c>
      <c r="K23" s="629" t="s">
        <v>936</v>
      </c>
      <c r="L23" s="629"/>
      <c r="M23" s="629"/>
      <c r="N23" s="629" t="s">
        <v>657</v>
      </c>
      <c r="O23" s="629" t="s">
        <v>654</v>
      </c>
      <c r="P23" s="629"/>
      <c r="Q23" s="629">
        <v>10000</v>
      </c>
      <c r="R23" s="1">
        <v>635000</v>
      </c>
    </row>
    <row r="24" spans="1:18" ht="18.649999999999999" customHeight="1">
      <c r="A24" s="624">
        <v>44746</v>
      </c>
      <c r="B24" s="29">
        <v>177</v>
      </c>
      <c r="C24" s="50">
        <v>131</v>
      </c>
      <c r="D24" s="628" t="s">
        <v>651</v>
      </c>
      <c r="E24" s="628">
        <v>20</v>
      </c>
      <c r="F24" s="1" t="s">
        <v>389</v>
      </c>
      <c r="I24" s="1" t="s">
        <v>654</v>
      </c>
      <c r="J24" s="1" t="s">
        <v>657</v>
      </c>
      <c r="K24" s="633" t="s">
        <v>937</v>
      </c>
      <c r="L24" s="633"/>
      <c r="M24" s="633"/>
      <c r="N24" s="633" t="s">
        <v>657</v>
      </c>
      <c r="O24" s="633" t="s">
        <v>654</v>
      </c>
      <c r="P24" s="633"/>
      <c r="Q24" s="633">
        <v>5000</v>
      </c>
      <c r="R24" s="1">
        <v>640000</v>
      </c>
    </row>
    <row r="25" spans="1:18">
      <c r="A25" s="624">
        <v>44876</v>
      </c>
      <c r="B25" s="626">
        <v>404</v>
      </c>
      <c r="C25" s="627">
        <v>131</v>
      </c>
      <c r="D25" s="587" t="s">
        <v>651</v>
      </c>
      <c r="E25" s="629">
        <v>20</v>
      </c>
      <c r="F25" s="587" t="s">
        <v>389</v>
      </c>
      <c r="G25" s="629"/>
      <c r="H25" s="629"/>
      <c r="I25" s="587" t="s">
        <v>654</v>
      </c>
      <c r="J25" s="587" t="s">
        <v>657</v>
      </c>
      <c r="K25" s="587" t="s">
        <v>1020</v>
      </c>
      <c r="L25" s="629"/>
      <c r="M25" s="629"/>
      <c r="N25" s="587" t="s">
        <v>657</v>
      </c>
      <c r="O25" s="587" t="s">
        <v>654</v>
      </c>
      <c r="P25" s="629"/>
      <c r="Q25" s="629">
        <v>10000</v>
      </c>
      <c r="R25" s="1">
        <v>650000</v>
      </c>
    </row>
    <row r="26" spans="1:18">
      <c r="K26" s="1" t="s">
        <v>1019</v>
      </c>
      <c r="P26" s="1">
        <v>0</v>
      </c>
      <c r="Q26" s="1">
        <v>10000</v>
      </c>
    </row>
  </sheetData>
  <phoneticPr fontId="2"/>
  <printOptions horizontalCentered="1"/>
  <pageMargins left="0.19685039370078741" right="0.19685039370078741" top="0.59055118110236227" bottom="0.19685039370078741" header="0.31496062992125984" footer="0.31496062992125984"/>
  <pageSetup paperSize="9" scale="90" orientation="portrait" horizontalDpi="65533" verticalDpi="65533" r:id="rId1"/>
  <headerFooter>
    <oddHeader>&amp;R&amp;"ＤＦ平成明朝体W7,太字"別　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決算</vt:lpstr>
      <vt:lpstr>財産目録・貸借対照法</vt:lpstr>
      <vt:lpstr>前年度決算</vt:lpstr>
      <vt:lpstr>収支計算書</vt:lpstr>
      <vt:lpstr>決算 </vt:lpstr>
      <vt:lpstr>Sheet1</vt:lpstr>
      <vt:lpstr>Ｒ4強化費 </vt:lpstr>
      <vt:lpstr>R4受託金</vt:lpstr>
      <vt:lpstr>負担・分担金</vt:lpstr>
      <vt:lpstr>広告料</vt:lpstr>
      <vt:lpstr>収支決算書（３ 月３１日）</vt:lpstr>
      <vt:lpstr>'決算 '!Print_Area</vt:lpstr>
      <vt:lpstr>広告料!Print_Area</vt:lpstr>
      <vt:lpstr>財産目録・貸借対照法!Print_Area</vt:lpstr>
      <vt:lpstr>負担・分担金!Print_Area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2022-01-04T23:51:24Z</cp:lastPrinted>
  <dcterms:created xsi:type="dcterms:W3CDTF">2011-09-07T08:33:39Z</dcterms:created>
  <dcterms:modified xsi:type="dcterms:W3CDTF">2023-05-18T02:45:45Z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2023-03-31T00:38:00Z</vt:filetime>
  </property>
</Properties>
</file>